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600" windowWidth="24615" windowHeight="11445"/>
  </bookViews>
  <sheets>
    <sheet name="Rekapitulace stavby" sheetId="1" r:id="rId1"/>
    <sheet name="SO 02.00 Vedlejší a ostaní NN" sheetId="2" r:id="rId2"/>
    <sheet name="SO 02.01. Fasáda NN" sheetId="3" r:id="rId3"/>
    <sheet name="SO 02.02. Střecha NN" sheetId="4" r:id="rId4"/>
    <sheet name="Pokyny pro vyplnění" sheetId="5" r:id="rId5"/>
  </sheets>
  <definedNames>
    <definedName name="_xlnm._FilterDatabase" localSheetId="1" hidden="1">'SO 02.00 Vedlejší a ostaní NN'!$C$82:$K$89</definedName>
    <definedName name="_xlnm._FilterDatabase" localSheetId="2" hidden="1">'SO 02.01. Fasáda NN'!$C$97:$K$339</definedName>
    <definedName name="_xlnm._FilterDatabase" localSheetId="3" hidden="1">'SO 02.02. Střecha NN'!$C$92:$K$137</definedName>
    <definedName name="_xlnm.Print_Titles" localSheetId="0">'Rekapitulace stavby'!$52:$52</definedName>
    <definedName name="_xlnm.Print_Titles" localSheetId="1">'SO 02.00 Vedlejší a ostaní NN'!$82:$82</definedName>
    <definedName name="_xlnm.Print_Titles" localSheetId="2">'SO 02.01. Fasáda NN'!$97:$97</definedName>
    <definedName name="_xlnm.Print_Titles" localSheetId="3">'SO 02.02. Střecha NN'!$92:$92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  <definedName name="_xlnm.Print_Area" localSheetId="1">'SO 02.00 Vedlejší a ostaní NN'!$C$4:$J$39,'SO 02.00 Vedlejší a ostaní NN'!$C$45:$J$64,'SO 02.00 Vedlejší a ostaní NN'!$C$70:$K$89</definedName>
    <definedName name="_xlnm.Print_Area" localSheetId="2">'SO 02.01. Fasáda NN'!$C$4:$J$41,'SO 02.01. Fasáda NN'!$C$47:$J$77,'SO 02.01. Fasáda NN'!$C$83:$K$339</definedName>
    <definedName name="_xlnm.Print_Area" localSheetId="3">'SO 02.02. Střecha NN'!$C$4:$J$41,'SO 02.02. Střecha NN'!$C$47:$J$72,'SO 02.02. Střecha NN'!$C$78:$K$137</definedName>
  </definedNames>
  <calcPr calcId="125725"/>
</workbook>
</file>

<file path=xl/calcChain.xml><?xml version="1.0" encoding="utf-8"?>
<calcChain xmlns="http://schemas.openxmlformats.org/spreadsheetml/2006/main">
  <c r="E83" i="4"/>
  <c r="E52"/>
  <c r="E88" i="3"/>
  <c r="E52"/>
  <c r="J39" i="4" l="1"/>
  <c r="J38"/>
  <c r="AY58" i="1"/>
  <c r="J37" i="4"/>
  <c r="AX58" i="1"/>
  <c r="BI137" i="4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T127"/>
  <c r="R128"/>
  <c r="R127"/>
  <c r="P128"/>
  <c r="P127"/>
  <c r="BK128"/>
  <c r="BK127"/>
  <c r="J127" s="1"/>
  <c r="J71" s="1"/>
  <c r="J128"/>
  <c r="BE128" s="1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1"/>
  <c r="BH121"/>
  <c r="BG121"/>
  <c r="BF121"/>
  <c r="T121"/>
  <c r="T120"/>
  <c r="R121"/>
  <c r="R120"/>
  <c r="P121"/>
  <c r="P120"/>
  <c r="BK121"/>
  <c r="BK120"/>
  <c r="J120" s="1"/>
  <c r="J70" s="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8"/>
  <c r="BH108"/>
  <c r="BG108"/>
  <c r="BF108"/>
  <c r="T108"/>
  <c r="T107"/>
  <c r="T106" s="1"/>
  <c r="R108"/>
  <c r="R107" s="1"/>
  <c r="R106" s="1"/>
  <c r="P108"/>
  <c r="P107"/>
  <c r="P106" s="1"/>
  <c r="BK108"/>
  <c r="BK107" s="1"/>
  <c r="J108"/>
  <c r="BE108"/>
  <c r="BI105"/>
  <c r="BH105"/>
  <c r="BG105"/>
  <c r="BF105"/>
  <c r="T105"/>
  <c r="T104"/>
  <c r="R105"/>
  <c r="R104"/>
  <c r="P105"/>
  <c r="P104"/>
  <c r="BK105"/>
  <c r="BK104"/>
  <c r="J104" s="1"/>
  <c r="J67" s="1"/>
  <c r="J105"/>
  <c r="BE105" s="1"/>
  <c r="BI101"/>
  <c r="BH101"/>
  <c r="BG101"/>
  <c r="BF101"/>
  <c r="T101"/>
  <c r="T100"/>
  <c r="R101"/>
  <c r="R100" s="1"/>
  <c r="P101"/>
  <c r="P100"/>
  <c r="BK101"/>
  <c r="BK100" s="1"/>
  <c r="J100" s="1"/>
  <c r="J66" s="1"/>
  <c r="J101"/>
  <c r="BE101" s="1"/>
  <c r="BI96"/>
  <c r="F39"/>
  <c r="BD58" i="1" s="1"/>
  <c r="BH96" i="4"/>
  <c r="F38" s="1"/>
  <c r="BC58" i="1" s="1"/>
  <c r="BG96" i="4"/>
  <c r="F37" s="1"/>
  <c r="BB58" i="1" s="1"/>
  <c r="BF96" i="4"/>
  <c r="F36" s="1"/>
  <c r="BA58" i="1" s="1"/>
  <c r="T96" i="4"/>
  <c r="T95" s="1"/>
  <c r="T94" s="1"/>
  <c r="T93" s="1"/>
  <c r="R96"/>
  <c r="R95" s="1"/>
  <c r="R94" s="1"/>
  <c r="R93" s="1"/>
  <c r="P96"/>
  <c r="P95" s="1"/>
  <c r="P94" s="1"/>
  <c r="P93" s="1"/>
  <c r="AU58" i="1" s="1"/>
  <c r="BK96" i="4"/>
  <c r="BK95" s="1"/>
  <c r="J96"/>
  <c r="BE96"/>
  <c r="J90"/>
  <c r="J89"/>
  <c r="F89"/>
  <c r="F87"/>
  <c r="E85"/>
  <c r="J59"/>
  <c r="J58"/>
  <c r="F58"/>
  <c r="F56"/>
  <c r="E54"/>
  <c r="J20"/>
  <c r="E20"/>
  <c r="F59" s="1"/>
  <c r="J19"/>
  <c r="J14"/>
  <c r="J56" s="1"/>
  <c r="E7"/>
  <c r="E50" s="1"/>
  <c r="J39" i="3"/>
  <c r="J38"/>
  <c r="AY57" i="1"/>
  <c r="J37" i="3"/>
  <c r="AX57" i="1"/>
  <c r="BI337" i="3"/>
  <c r="BH337"/>
  <c r="BG337"/>
  <c r="BF337"/>
  <c r="T337"/>
  <c r="T336"/>
  <c r="T335" s="1"/>
  <c r="R337"/>
  <c r="R336"/>
  <c r="R335"/>
  <c r="P337"/>
  <c r="P336" s="1"/>
  <c r="P335" s="1"/>
  <c r="BK337"/>
  <c r="BK336" s="1"/>
  <c r="J337"/>
  <c r="BE337"/>
  <c r="BI296"/>
  <c r="BH296"/>
  <c r="BG296"/>
  <c r="BF296"/>
  <c r="T296"/>
  <c r="R296"/>
  <c r="P296"/>
  <c r="BK296"/>
  <c r="J296"/>
  <c r="BE296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47"/>
  <c r="BH247"/>
  <c r="BG247"/>
  <c r="BF247"/>
  <c r="T247"/>
  <c r="R247"/>
  <c r="R239" s="1"/>
  <c r="P247"/>
  <c r="BK247"/>
  <c r="J247"/>
  <c r="BE247"/>
  <c r="BI245"/>
  <c r="BH245"/>
  <c r="BG245"/>
  <c r="BF245"/>
  <c r="T245"/>
  <c r="R245"/>
  <c r="P245"/>
  <c r="BK245"/>
  <c r="BK239" s="1"/>
  <c r="J239" s="1"/>
  <c r="J74" s="1"/>
  <c r="J245"/>
  <c r="BE245"/>
  <c r="BI240"/>
  <c r="BH240"/>
  <c r="BG240"/>
  <c r="BF240"/>
  <c r="T240"/>
  <c r="T239"/>
  <c r="R240"/>
  <c r="P240"/>
  <c r="P239"/>
  <c r="BK240"/>
  <c r="J240"/>
  <c r="BE240" s="1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19"/>
  <c r="BH219"/>
  <c r="BG219"/>
  <c r="BF219"/>
  <c r="T219"/>
  <c r="R219"/>
  <c r="R214" s="1"/>
  <c r="P219"/>
  <c r="BK219"/>
  <c r="J219"/>
  <c r="BE219"/>
  <c r="BI217"/>
  <c r="BH217"/>
  <c r="BG217"/>
  <c r="BF217"/>
  <c r="T217"/>
  <c r="R217"/>
  <c r="P217"/>
  <c r="BK217"/>
  <c r="BK214" s="1"/>
  <c r="J214" s="1"/>
  <c r="J73" s="1"/>
  <c r="J217"/>
  <c r="BE217"/>
  <c r="BI215"/>
  <c r="BH215"/>
  <c r="BG215"/>
  <c r="BF215"/>
  <c r="T215"/>
  <c r="T214"/>
  <c r="R215"/>
  <c r="P215"/>
  <c r="P214"/>
  <c r="BK215"/>
  <c r="J215"/>
  <c r="BE215" s="1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5"/>
  <c r="BH195"/>
  <c r="BG195"/>
  <c r="BF195"/>
  <c r="T195"/>
  <c r="R195"/>
  <c r="R190" s="1"/>
  <c r="P195"/>
  <c r="BK195"/>
  <c r="J195"/>
  <c r="BE195"/>
  <c r="BI194"/>
  <c r="BH194"/>
  <c r="BG194"/>
  <c r="BF194"/>
  <c r="T194"/>
  <c r="R194"/>
  <c r="P194"/>
  <c r="BK194"/>
  <c r="BK190" s="1"/>
  <c r="J190" s="1"/>
  <c r="J72" s="1"/>
  <c r="J194"/>
  <c r="BE194"/>
  <c r="BI191"/>
  <c r="BH191"/>
  <c r="BG191"/>
  <c r="BF191"/>
  <c r="T191"/>
  <c r="T190"/>
  <c r="R191"/>
  <c r="P191"/>
  <c r="P190"/>
  <c r="BK191"/>
  <c r="J191"/>
  <c r="BE191" s="1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T186"/>
  <c r="T185" s="1"/>
  <c r="R187"/>
  <c r="R186" s="1"/>
  <c r="R185" s="1"/>
  <c r="P187"/>
  <c r="P186"/>
  <c r="P185" s="1"/>
  <c r="BK187"/>
  <c r="BK186" s="1"/>
  <c r="J187"/>
  <c r="BE187"/>
  <c r="BI184"/>
  <c r="BH184"/>
  <c r="BG184"/>
  <c r="BF184"/>
  <c r="T184"/>
  <c r="R184"/>
  <c r="P184"/>
  <c r="BK184"/>
  <c r="J184"/>
  <c r="BE184"/>
  <c r="BI182"/>
  <c r="BH182"/>
  <c r="BG182"/>
  <c r="BF182"/>
  <c r="T182"/>
  <c r="R182"/>
  <c r="R179" s="1"/>
  <c r="P182"/>
  <c r="BK182"/>
  <c r="J182"/>
  <c r="BE182"/>
  <c r="BI181"/>
  <c r="BH181"/>
  <c r="BG181"/>
  <c r="BF181"/>
  <c r="T181"/>
  <c r="R181"/>
  <c r="P181"/>
  <c r="BK181"/>
  <c r="BK179" s="1"/>
  <c r="J179" s="1"/>
  <c r="J69" s="1"/>
  <c r="J181"/>
  <c r="BE181"/>
  <c r="BI180"/>
  <c r="BH180"/>
  <c r="BG180"/>
  <c r="BF180"/>
  <c r="T180"/>
  <c r="T179"/>
  <c r="R180"/>
  <c r="P180"/>
  <c r="P179"/>
  <c r="BK180"/>
  <c r="J180"/>
  <c r="BE180" s="1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R141" s="1"/>
  <c r="P148"/>
  <c r="BK148"/>
  <c r="J148"/>
  <c r="BE148"/>
  <c r="BI146"/>
  <c r="BH146"/>
  <c r="BG146"/>
  <c r="BF146"/>
  <c r="T146"/>
  <c r="R146"/>
  <c r="P146"/>
  <c r="BK146"/>
  <c r="BK141" s="1"/>
  <c r="J141" s="1"/>
  <c r="J68" s="1"/>
  <c r="J146"/>
  <c r="BE146"/>
  <c r="BI142"/>
  <c r="BH142"/>
  <c r="BG142"/>
  <c r="BF142"/>
  <c r="T142"/>
  <c r="T141"/>
  <c r="R142"/>
  <c r="P142"/>
  <c r="P141"/>
  <c r="BK142"/>
  <c r="J142"/>
  <c r="BE142" s="1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1"/>
  <c r="BH131"/>
  <c r="BG131"/>
  <c r="BF131"/>
  <c r="T131"/>
  <c r="T130"/>
  <c r="R131"/>
  <c r="R130"/>
  <c r="P131"/>
  <c r="P130"/>
  <c r="BK131"/>
  <c r="BK130"/>
  <c r="J130" s="1"/>
  <c r="J67" s="1"/>
  <c r="J131"/>
  <c r="BE13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6"/>
  <c r="BH116"/>
  <c r="BG116"/>
  <c r="BF116"/>
  <c r="T116"/>
  <c r="T115"/>
  <c r="R116"/>
  <c r="R115"/>
  <c r="P116"/>
  <c r="P115"/>
  <c r="BK116"/>
  <c r="BK115"/>
  <c r="J115" s="1"/>
  <c r="J66" s="1"/>
  <c r="J116"/>
  <c r="BE116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1"/>
  <c r="F39"/>
  <c r="BD57" i="1" s="1"/>
  <c r="BH101" i="3"/>
  <c r="F38" s="1"/>
  <c r="BC57" i="1" s="1"/>
  <c r="BC56" s="1"/>
  <c r="AY56" s="1"/>
  <c r="BG101" i="3"/>
  <c r="F37"/>
  <c r="BB57" i="1" s="1"/>
  <c r="BB56" s="1"/>
  <c r="AX56" s="1"/>
  <c r="BF101" i="3"/>
  <c r="J36" s="1"/>
  <c r="AW57" i="1" s="1"/>
  <c r="T101" i="3"/>
  <c r="T100"/>
  <c r="T99" s="1"/>
  <c r="T98" s="1"/>
  <c r="R101"/>
  <c r="R100"/>
  <c r="R99" s="1"/>
  <c r="R98" s="1"/>
  <c r="P101"/>
  <c r="P100"/>
  <c r="P99" s="1"/>
  <c r="P98" s="1"/>
  <c r="AU57" i="1" s="1"/>
  <c r="AU56" s="1"/>
  <c r="BK101" i="3"/>
  <c r="BK100" s="1"/>
  <c r="J101"/>
  <c r="BE101" s="1"/>
  <c r="J95"/>
  <c r="J94"/>
  <c r="F94"/>
  <c r="F92"/>
  <c r="E90"/>
  <c r="J59"/>
  <c r="J58"/>
  <c r="F58"/>
  <c r="F56"/>
  <c r="E54"/>
  <c r="J20"/>
  <c r="E20"/>
  <c r="F95" s="1"/>
  <c r="F59"/>
  <c r="J19"/>
  <c r="J14"/>
  <c r="J92" s="1"/>
  <c r="E7"/>
  <c r="E50" s="1"/>
  <c r="J87" i="2"/>
  <c r="J62" s="1"/>
  <c r="J37"/>
  <c r="J36"/>
  <c r="AY55" i="1" s="1"/>
  <c r="J35" i="2"/>
  <c r="AX55" i="1" s="1"/>
  <c r="BI89" i="2"/>
  <c r="BH89"/>
  <c r="BG89"/>
  <c r="F35" s="1"/>
  <c r="BB55" i="1" s="1"/>
  <c r="BF89" i="2"/>
  <c r="T89"/>
  <c r="T88" s="1"/>
  <c r="R89"/>
  <c r="R88" s="1"/>
  <c r="P89"/>
  <c r="P88" s="1"/>
  <c r="BK89"/>
  <c r="BK88" s="1"/>
  <c r="J88" s="1"/>
  <c r="J63" s="1"/>
  <c r="J89"/>
  <c r="BE89"/>
  <c r="BI86"/>
  <c r="F37"/>
  <c r="BD55" i="1" s="1"/>
  <c r="BH86" i="2"/>
  <c r="F36" s="1"/>
  <c r="BC55" i="1" s="1"/>
  <c r="BC54" s="1"/>
  <c r="BG86" i="2"/>
  <c r="BF86"/>
  <c r="F34" s="1"/>
  <c r="BA55" i="1" s="1"/>
  <c r="T86" i="2"/>
  <c r="T85"/>
  <c r="T84" s="1"/>
  <c r="T83" s="1"/>
  <c r="R86"/>
  <c r="R85"/>
  <c r="R84" s="1"/>
  <c r="R83" s="1"/>
  <c r="P86"/>
  <c r="P85"/>
  <c r="BK86"/>
  <c r="BK85" s="1"/>
  <c r="J86"/>
  <c r="BE86" s="1"/>
  <c r="J80"/>
  <c r="J79"/>
  <c r="F79"/>
  <c r="F77"/>
  <c r="E75"/>
  <c r="J55"/>
  <c r="J54"/>
  <c r="F54"/>
  <c r="F52"/>
  <c r="E50"/>
  <c r="J18"/>
  <c r="E18"/>
  <c r="F55" s="1"/>
  <c r="J17"/>
  <c r="J12"/>
  <c r="J52" s="1"/>
  <c r="E7"/>
  <c r="E48" s="1"/>
  <c r="AS56" i="1"/>
  <c r="AS54"/>
  <c r="L50"/>
  <c r="AM50"/>
  <c r="AM49"/>
  <c r="L49"/>
  <c r="AM47"/>
  <c r="L47"/>
  <c r="L45"/>
  <c r="L44"/>
  <c r="BB54" l="1"/>
  <c r="W31" s="1"/>
  <c r="J56" i="3"/>
  <c r="E73" i="2"/>
  <c r="E86" i="3"/>
  <c r="E81" i="4"/>
  <c r="W32" i="1"/>
  <c r="AY54"/>
  <c r="J85" i="2"/>
  <c r="J61" s="1"/>
  <c r="BK84"/>
  <c r="BK94" i="4"/>
  <c r="J95"/>
  <c r="J65" s="1"/>
  <c r="J33" i="2"/>
  <c r="AV55" i="1" s="1"/>
  <c r="F33" i="2"/>
  <c r="AZ55" i="1" s="1"/>
  <c r="BK106" i="4"/>
  <c r="J106" s="1"/>
  <c r="J68" s="1"/>
  <c r="J107"/>
  <c r="J69" s="1"/>
  <c r="BK99" i="3"/>
  <c r="J100"/>
  <c r="J65" s="1"/>
  <c r="BK335"/>
  <c r="J335" s="1"/>
  <c r="J75" s="1"/>
  <c r="J336"/>
  <c r="J76" s="1"/>
  <c r="J35" i="4"/>
  <c r="AV58" i="1" s="1"/>
  <c r="BK185" i="3"/>
  <c r="J185" s="1"/>
  <c r="J70" s="1"/>
  <c r="J186"/>
  <c r="J71" s="1"/>
  <c r="F35"/>
  <c r="AZ57" i="1" s="1"/>
  <c r="J35" i="3"/>
  <c r="AV57" i="1" s="1"/>
  <c r="AT57" s="1"/>
  <c r="P84" i="2"/>
  <c r="P83" s="1"/>
  <c r="AU55" i="1" s="1"/>
  <c r="AU54" s="1"/>
  <c r="BD56"/>
  <c r="BD54" s="1"/>
  <c r="W33" s="1"/>
  <c r="F35" i="4"/>
  <c r="AZ58" i="1" s="1"/>
  <c r="J77" i="2"/>
  <c r="F80"/>
  <c r="J34"/>
  <c r="AW55" i="1" s="1"/>
  <c r="F36" i="3"/>
  <c r="BA57" i="1" s="1"/>
  <c r="BA56" s="1"/>
  <c r="AW56" s="1"/>
  <c r="J87" i="4"/>
  <c r="F90"/>
  <c r="J36"/>
  <c r="AW58" i="1" s="1"/>
  <c r="AZ56" l="1"/>
  <c r="AV56" s="1"/>
  <c r="AT56" s="1"/>
  <c r="AX54"/>
  <c r="BK98" i="3"/>
  <c r="J98" s="1"/>
  <c r="J99"/>
  <c r="J64" s="1"/>
  <c r="BK93" i="4"/>
  <c r="J93" s="1"/>
  <c r="J94"/>
  <c r="J64" s="1"/>
  <c r="AT58" i="1"/>
  <c r="BA54"/>
  <c r="AT55"/>
  <c r="BK83" i="2"/>
  <c r="J83" s="1"/>
  <c r="J84"/>
  <c r="J60" s="1"/>
  <c r="AZ54" i="1"/>
  <c r="J30" i="2" l="1"/>
  <c r="J59"/>
  <c r="J63" i="3"/>
  <c r="J32"/>
  <c r="W29" i="1"/>
  <c r="AV54"/>
  <c r="AW54"/>
  <c r="AK30" s="1"/>
  <c r="W30"/>
  <c r="J32" i="4"/>
  <c r="J63"/>
  <c r="AG58" i="1" l="1"/>
  <c r="AN58" s="1"/>
  <c r="J41" i="4"/>
  <c r="AG55" i="1"/>
  <c r="J39" i="2"/>
  <c r="AK29" i="1"/>
  <c r="AT54"/>
  <c r="AG57"/>
  <c r="J41" i="3"/>
  <c r="AN57" i="1" l="1"/>
  <c r="AG56"/>
  <c r="AN56" s="1"/>
  <c r="AN55"/>
  <c r="AG54" l="1"/>
  <c r="AK26" l="1"/>
  <c r="AK35" s="1"/>
  <c r="AN54"/>
</calcChain>
</file>

<file path=xl/sharedStrings.xml><?xml version="1.0" encoding="utf-8"?>
<sst xmlns="http://schemas.openxmlformats.org/spreadsheetml/2006/main" count="4117" uniqueCount="850">
  <si>
    <t>Export Komplet</t>
  </si>
  <si>
    <t>VZ</t>
  </si>
  <si>
    <t>2.0</t>
  </si>
  <si>
    <t/>
  </si>
  <si>
    <t>False</t>
  </si>
  <si>
    <t>{8f81544d-5f7c-4ac6-bdcd-9402b962c66c}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</si>
  <si>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</si>
  <si>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</si>
  <si>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</si>
  <si>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</si>
  <si>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</si>
  <si>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</si>
  <si>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</si>
  <si>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</si>
  <si>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</si>
  <si>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180404-neuz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</si>
  <si>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</si>
  <si>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</si>
  <si>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</si>
  <si>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811 49 22</t>
  </si>
  <si>
    <t>CC-CZ:</t>
  </si>
  <si>
    <t>Místo:</t>
  </si>
  <si>
    <t>Hradec Králové - Slezské předměstí</t>
  </si>
  <si>
    <t>Datum:</t>
  </si>
  <si>
    <t>Zadavatel:</t>
  </si>
  <si>
    <t>IČ:</t>
  </si>
  <si>
    <t>Dítě Logistic s.r.o.,Bražecká 97,Náchod</t>
  </si>
  <si>
    <t>DIČ:</t>
  </si>
  <si>
    <t>Uchazeč:</t>
  </si>
  <si>
    <t>Vyplň údaj</t>
  </si>
  <si>
    <t>Projektant:</t>
  </si>
  <si>
    <t>25264451</t>
  </si>
  <si>
    <t xml:space="preserve">Proxion s.r.o., Náchod </t>
  </si>
  <si>
    <t>CZ25264451</t>
  </si>
  <si>
    <t>True</t>
  </si>
  <si>
    <t>Zpracovatel:</t>
  </si>
  <si>
    <t>15080765</t>
  </si>
  <si>
    <t>Ivan mezera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</si>
  <si>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</si>
  <si>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</si>
  <si>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</si>
  <si>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</si>
  <si>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</si>
  <si>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</si>
  <si>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</si>
  <si>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</si>
  <si>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</si>
  <si>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</si>
  <si>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</si>
  <si>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</si>
  <si>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</si>
  <si>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</si>
  <si>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</si>
  <si>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</si>
  <si>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</si>
  <si>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</si>
  <si>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</si>
  <si>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</si>
  <si>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</si>
  <si>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</si>
  <si>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</si>
  <si>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</si>
  <si>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</si>
  <si>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</si>
  <si>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</si>
  <si>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</si>
  <si>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</si>
  <si>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</si>
  <si>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</si>
  <si>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</si>
  <si>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</si>
  <si>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</si>
  <si>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</si>
  <si>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</si>
  <si>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</si>
  <si>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</si>
  <si>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</si>
  <si>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</si>
  <si>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</si>
  <si>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Vedlejší a ostaní náklady - neuznatelné položky</t>
  </si>
  <si>
    <t>STA</t>
  </si>
  <si>
    <t>1</t>
  </si>
  <si>
    <t>{2a26e078-5754-43e0-bf38-dce188b9f7a3}</t>
  </si>
  <si>
    <t>2</t>
  </si>
  <si>
    <t>Stavební část  - neuznatelné položky</t>
  </si>
  <si>
    <t>{930bafa2-a91c-4b9d-9140-3f1054259117}</t>
  </si>
  <si>
    <t>Fasáda - neuznatelné položky</t>
  </si>
  <si>
    <t>Soupis</t>
  </si>
  <si>
    <t>{c5c5d411-269c-4a92-afe6-310bc44d087b}</t>
  </si>
  <si>
    <t>Střecha - neuznatelné položky</t>
  </si>
  <si>
    <t>{67c84bec-3a80-4d1a-98ec-7566c2504133}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</si>
  <si>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</si>
  <si>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</si>
  <si>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</si>
  <si>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</si>
  <si>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</si>
  <si>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</si>
  <si>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</si>
  <si>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</si>
  <si>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</si>
  <si>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</si>
  <si>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</si>
  <si>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</si>
  <si>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</si>
  <si>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</si>
  <si>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</si>
  <si>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</si>
  <si>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</si>
  <si>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</si>
  <si>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</si>
  <si>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</si>
  <si>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</si>
  <si>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</si>
  <si>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</si>
  <si>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</si>
  <si>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</si>
  <si>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</si>
  <si>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</si>
  <si>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VRN3</t>
  </si>
  <si>
    <t>Zařízení staveniště</t>
  </si>
  <si>
    <t>K</t>
  </si>
  <si>
    <t>030001000</t>
  </si>
  <si>
    <t>Základní rozdělení průvodních činností a nákladů zařízení staveniště</t>
  </si>
  <si>
    <t>%</t>
  </si>
  <si>
    <t>CS ÚRS 2017 02</t>
  </si>
  <si>
    <t>1024</t>
  </si>
  <si>
    <t>86504299</t>
  </si>
  <si>
    <t>VRN4</t>
  </si>
  <si>
    <t>Inženýrská činnost</t>
  </si>
  <si>
    <t>VRN7</t>
  </si>
  <si>
    <t>Provozní vlivy</t>
  </si>
  <si>
    <t>070001000</t>
  </si>
  <si>
    <t>Základní rozdělení průvodních činností a nákladů provozní vlivy</t>
  </si>
  <si>
    <t>-2038666586</t>
  </si>
  <si>
    <t>M1</t>
  </si>
  <si>
    <t>malby do 5 m</t>
  </si>
  <si>
    <t>534,462</t>
  </si>
  <si>
    <t>M2</t>
  </si>
  <si>
    <t>malby přes 5m</t>
  </si>
  <si>
    <t>5318,912</t>
  </si>
  <si>
    <t>N</t>
  </si>
  <si>
    <t>nátěry</t>
  </si>
  <si>
    <t>181,971</t>
  </si>
  <si>
    <t>KZS8</t>
  </si>
  <si>
    <t>kzs fasády tl. 8 cm</t>
  </si>
  <si>
    <t>1914,737</t>
  </si>
  <si>
    <t>3</t>
  </si>
  <si>
    <t>LV</t>
  </si>
  <si>
    <t>lešení vnitřní</t>
  </si>
  <si>
    <t>524,475</t>
  </si>
  <si>
    <t>Soupis: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</si>
  <si>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</si>
  <si>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</si>
  <si>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</si>
  <si>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</si>
  <si>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</si>
  <si>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</si>
  <si>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</si>
  <si>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751 - Vzduchotechnika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</si>
  <si>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</si>
  <si>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</si>
  <si>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</si>
  <si>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</si>
  <si>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</si>
  <si>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HSV</t>
  </si>
  <si>
    <t>Práce a dodávky HSV</t>
  </si>
  <si>
    <t>Zemní práce</t>
  </si>
  <si>
    <t>111201101</t>
  </si>
  <si>
    <t>Odstranění křovin a stromů s odstraněním kořenů průměru kmene do 100 mm do sklonu terénu 1 : 5, při celkové ploše do 1 000 m2</t>
  </si>
  <si>
    <t>m2</t>
  </si>
  <si>
    <t>4</t>
  </si>
  <si>
    <t>312666556</t>
  </si>
  <si>
    <t>VV</t>
  </si>
  <si>
    <t>15,0*3,0</t>
  </si>
  <si>
    <t>111201401</t>
  </si>
  <si>
    <t>Spálení odstraněných křovin a stromů na hromadách průměru kmene do 100 mm pro jakoukoliv plochu</t>
  </si>
  <si>
    <t>-727673650</t>
  </si>
  <si>
    <t>112101101</t>
  </si>
  <si>
    <t>Kácení stromů s odřezáním kmene a s odvětvením listnatých, průměru kmene přes 100 do 300 mm</t>
  </si>
  <si>
    <t>kus</t>
  </si>
  <si>
    <t>1507961359</t>
  </si>
  <si>
    <t>112201101</t>
  </si>
  <si>
    <t>Odstranění pařezů s jejich vykopáním, vytrháním nebo odstřelením, s přesekáním kořenů průměru přes 100 do 300 mm</t>
  </si>
  <si>
    <t>-2061533690</t>
  </si>
  <si>
    <t>162301401</t>
  </si>
  <si>
    <t>Vodorovné přemístění větví, kmenů nebo pařezů s naložením, složením a dopravou do 5000 m větví stromů listnatých, průměru kmene přes 100 do 300 mm</t>
  </si>
  <si>
    <t>2113294079</t>
  </si>
  <si>
    <t>6</t>
  </si>
  <si>
    <t>162301411</t>
  </si>
  <si>
    <t>Vodorovné přemístění větví, kmenů nebo pařezů s naložením, složením a dopravou do 5000 m kmenů stromů listnatých, průměru přes 100 do 300 mm</t>
  </si>
  <si>
    <t>696424084</t>
  </si>
  <si>
    <t>7</t>
  </si>
  <si>
    <t>162301421</t>
  </si>
  <si>
    <t>Vodorovné přemístění větví, kmenů nebo pařezů s naložením, složením a dopravou do 5000 m pařezů kmenů, průměru přes 100 do 300 mm</t>
  </si>
  <si>
    <t>-841724044</t>
  </si>
  <si>
    <t>8</t>
  </si>
  <si>
    <t>162301901</t>
  </si>
  <si>
    <t>Vodorovné přemístění větví, kmenů nebo pařezů s naložením, složením a dopravou Příplatek k cenám za každých dalších i započatých 5000 m přes 5000 m větví stromů listnatých, průměru kmene přes 100 do 300 mm</t>
  </si>
  <si>
    <t>1244450767</t>
  </si>
  <si>
    <t>15,000*4</t>
  </si>
  <si>
    <t>9</t>
  </si>
  <si>
    <t>162301911</t>
  </si>
  <si>
    <t>Vodorovné přemístění větví, kmenů nebo pařezů s naložením, složením a dopravou Příplatek k cenám za každých dalších i započatých 5000 m přes 5000 m kmenů stromů listnatých, o průměru přes 100 do 300 mm</t>
  </si>
  <si>
    <t>-1869022226</t>
  </si>
  <si>
    <t>10</t>
  </si>
  <si>
    <t>162301921</t>
  </si>
  <si>
    <t>Vodorovné přemístění větví, kmenů nebo pařezů s naložením, složením a dopravou Příplatek k cenám za každých dalších i započatých 5000 m přes 5000 m pařezů kmenů, průměru přes 100 do 300 mm</t>
  </si>
  <si>
    <t>-929268872</t>
  </si>
  <si>
    <t>11</t>
  </si>
  <si>
    <t>185811111</t>
  </si>
  <si>
    <t>Shrabání listí ručně nebo strojně souvislé plochy do 1000 m2 bez pokryvných rostlin v rovině nebo na svahu do 1:5, ve vrstvě do 50 mm</t>
  </si>
  <si>
    <t>-153920672</t>
  </si>
  <si>
    <t>20,0*5,0</t>
  </si>
  <si>
    <t>Svislé a kompletní konstrukce</t>
  </si>
  <si>
    <t>12</t>
  </si>
  <si>
    <t>310217851</t>
  </si>
  <si>
    <t>Zazdívka otvorů ve zdivu nadzákladovém kamenem plochy do 0,25 m2 , ve zdi tl. do 450 mm</t>
  </si>
  <si>
    <t>-1361879455</t>
  </si>
  <si>
    <t>13</t>
  </si>
  <si>
    <t>310218811</t>
  </si>
  <si>
    <t>Zazdívka otvorů ve zdivu nadzákladovém kamenem plochy přes 0,25 m2 do 1 m2 pro jakékoliv tl. zdi</t>
  </si>
  <si>
    <t>m3</t>
  </si>
  <si>
    <t>1740329304</t>
  </si>
  <si>
    <t>"I nosníky na SV</t>
  </si>
  <si>
    <t>0,5*0,6*0,3*6</t>
  </si>
  <si>
    <t>Součet</t>
  </si>
  <si>
    <t>14</t>
  </si>
  <si>
    <t>317234410</t>
  </si>
  <si>
    <t>Vyzdívka mezi nosníky cihlami pálenými na maltu cementovou</t>
  </si>
  <si>
    <t>-685608463</t>
  </si>
  <si>
    <t>4,35*0,3*0,2</t>
  </si>
  <si>
    <t>317944323</t>
  </si>
  <si>
    <t>Válcované nosníky dodatečně osazované do připravených otvorů bez zazdění hlav č. 14 až 22</t>
  </si>
  <si>
    <t>t</t>
  </si>
  <si>
    <t>585699631</t>
  </si>
  <si>
    <t>"SZ</t>
  </si>
  <si>
    <t>4,35*0,0219*3</t>
  </si>
  <si>
    <t>16</t>
  </si>
  <si>
    <t>338171113</t>
  </si>
  <si>
    <t>Osazování sloupků a vzpěr plotových ocelových trubkových nebo profilovaných výšky do 2,00 m se zabetonováním (tř. C 25/30) do 0,08 m3 do připravených jamek</t>
  </si>
  <si>
    <t>2083747012</t>
  </si>
  <si>
    <t>17</t>
  </si>
  <si>
    <t>348401130</t>
  </si>
  <si>
    <t>Osazení oplocení ze strojového pletiva s napínacími dráty do 15 st. sklonu svahu, výšky přes 1,6 do 2,0 m</t>
  </si>
  <si>
    <t>m</t>
  </si>
  <si>
    <t>-1836362644</t>
  </si>
  <si>
    <t>18</t>
  </si>
  <si>
    <t>M</t>
  </si>
  <si>
    <t>313247680</t>
  </si>
  <si>
    <t>pletivo drátěné se čtvercovými oky zapletené pozinkované  50 x 2 x 2000 mm</t>
  </si>
  <si>
    <t>1835363493</t>
  </si>
  <si>
    <t>Úpravy povrchů, podlahy a osazování výplní</t>
  </si>
  <si>
    <t>19</t>
  </si>
  <si>
    <t>622135011</t>
  </si>
  <si>
    <t>Vyrovnání nerovností podkladu vnějších omítaných ploch tmelem, tloušťky do 2 mm stěn</t>
  </si>
  <si>
    <t>2090828018</t>
  </si>
  <si>
    <t>"vyspravení omítek</t>
  </si>
  <si>
    <t>2099,397*0,3</t>
  </si>
  <si>
    <t>20</t>
  </si>
  <si>
    <t>622135095</t>
  </si>
  <si>
    <t>Vyrovnání nerovností podkladu vnějších omítaných ploch tmelem, tloušťky do 2 mm Příplatek k ceně za každý další 1 mm tloušťky podkladní vrstvy přes 2 mm tmelem stěn</t>
  </si>
  <si>
    <t>-1127287594</t>
  </si>
  <si>
    <t>629,819*6</t>
  </si>
  <si>
    <t>622218001</t>
  </si>
  <si>
    <t>Vyrovnání zdiva s celoplošným lepením tepelné izolace na vnější stěny z polystyrenových desek, celkové tloušťky izolace do 100 mm</t>
  </si>
  <si>
    <t>-1864219864</t>
  </si>
  <si>
    <t>22</t>
  </si>
  <si>
    <t>283758130</t>
  </si>
  <si>
    <t>deska z pěnového polystyrenu pro mechanicky nezatížené konstrukce 1000 x 500 x 20 mm</t>
  </si>
  <si>
    <t>-606738899</t>
  </si>
  <si>
    <t>629,819*1,02 'Přepočtené koeficientem množství</t>
  </si>
  <si>
    <t>Ostatní konstrukce a práce, bourání</t>
  </si>
  <si>
    <t>23</t>
  </si>
  <si>
    <t>941111111</t>
  </si>
  <si>
    <t>Montáž lešení řadového trubkového lehkého pracovního s podlahami s provozním zatížením tř. 3 do 200 kg/m2 šířky tř. W06 od 0,6 do 0,9 m, výšky do 10 m</t>
  </si>
  <si>
    <t>CS ÚRS 2019 01</t>
  </si>
  <si>
    <t>-725912295</t>
  </si>
  <si>
    <t>"Vnitřní -pro mallby a zazdívky</t>
  </si>
  <si>
    <t>(14,5*3*2+29,55)*4,5</t>
  </si>
  <si>
    <t>24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</si>
  <si>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</si>
  <si>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</si>
  <si>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437396985</t>
  </si>
  <si>
    <t>LV*60</t>
  </si>
  <si>
    <t>25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</si>
  <si>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</si>
  <si>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</si>
  <si>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296708348</t>
  </si>
  <si>
    <t>2111,025*90</t>
  </si>
  <si>
    <t>26</t>
  </si>
  <si>
    <t>941111811</t>
  </si>
  <si>
    <t>Demontáž lešení řadového trubkového lehkého pracovního s podlahami s provozním zatížením tř. 3 do 200 kg/m2 šířky tř. W06 od 0,6 do 0,9 m, výšky do 10 m</t>
  </si>
  <si>
    <t>-756787260</t>
  </si>
  <si>
    <t>27</t>
  </si>
  <si>
    <t>944511111</t>
  </si>
  <si>
    <t>Montáž ochranné sítě zavěšené na konstrukci lešení z textilie z umělých vláken</t>
  </si>
  <si>
    <t>-986935884</t>
  </si>
  <si>
    <t>2111,025</t>
  </si>
  <si>
    <t>28</t>
  </si>
  <si>
    <t>944511211</t>
  </si>
  <si>
    <t>Montáž ochranné sítě Příplatek za první a každý další den použití sítě k ceně -1111</t>
  </si>
  <si>
    <t>380101448</t>
  </si>
  <si>
    <t>29</t>
  </si>
  <si>
    <t>944511811</t>
  </si>
  <si>
    <t>Demontáž ochranné sítě zavěšené na konstrukci lešení z textilie z umělých vláken</t>
  </si>
  <si>
    <t>-508505044</t>
  </si>
  <si>
    <t>30</t>
  </si>
  <si>
    <t>949101111</t>
  </si>
  <si>
    <t>Lešení pomocné pracovní pro objekty pozemních staveb pro zatížení do 150 kg/m2, o výšce lešeňové podlahy do 1,9 m</t>
  </si>
  <si>
    <t>1216898847</t>
  </si>
  <si>
    <t>"pro nátěry přístřešků</t>
  </si>
  <si>
    <t>3,87*1,0</t>
  </si>
  <si>
    <t>6,0*1,0*3</t>
  </si>
  <si>
    <t>31</t>
  </si>
  <si>
    <t>949101112</t>
  </si>
  <si>
    <t>Lešení pomocné pracovní pro objekty pozemních staveb pro zatížení do 150 kg/m2, o výšce lešeňové podlahy přes 1,9 do 3,5 m</t>
  </si>
  <si>
    <t>-541258943</t>
  </si>
  <si>
    <t>(14,5*3*2+29,55)*1,2</t>
  </si>
  <si>
    <t>32</t>
  </si>
  <si>
    <t>966071711</t>
  </si>
  <si>
    <t>Bourání plotových sloupků a vzpěr ocelových trubkových nebo profilovaných výšky do 2,50 m zabetonovaných</t>
  </si>
  <si>
    <t>1994797700</t>
  </si>
  <si>
    <t>33</t>
  </si>
  <si>
    <t>966071822</t>
  </si>
  <si>
    <t>Rozebrání oplocení z pletiva drátěného se čtvercovými oky, výšky přes 1,6 do 2,0 m</t>
  </si>
  <si>
    <t>-738279387</t>
  </si>
  <si>
    <t>34</t>
  </si>
  <si>
    <t>967042714</t>
  </si>
  <si>
    <t>Odsekání zdiva z kamene nebo betonu plošné, tl. do 300 mm</t>
  </si>
  <si>
    <t>-1254641956</t>
  </si>
  <si>
    <t>0,5*0,6*6</t>
  </si>
  <si>
    <t>35</t>
  </si>
  <si>
    <t>978059641</t>
  </si>
  <si>
    <t>Odsekání obkladů stěn včetně otlučení podkladní omítky až na zdivo z obkládaček vnějších, z jakýchkoliv materiálů, plochy přes 1 m2</t>
  </si>
  <si>
    <t>464590622</t>
  </si>
  <si>
    <t>29,57*0,6</t>
  </si>
  <si>
    <t>3,83*0,9</t>
  </si>
  <si>
    <t>-3,0*0,8</t>
  </si>
  <si>
    <t>46,4*0,5</t>
  </si>
  <si>
    <t>-3,87*0,5</t>
  </si>
  <si>
    <t>7,2*1,0*0,5</t>
  </si>
  <si>
    <t>997</t>
  </si>
  <si>
    <t>Přesun sutě</t>
  </si>
  <si>
    <t>36</t>
  </si>
  <si>
    <t>997013113</t>
  </si>
  <si>
    <t>Vnitrostaveništní doprava suti a vybouraných hmot vodorovně do 50 m svisle s použitím mechanizace pro budovy a haly výšky přes 9 do 12 m</t>
  </si>
  <si>
    <t>-1755312090</t>
  </si>
  <si>
    <t>37</t>
  </si>
  <si>
    <t>997013501</t>
  </si>
  <si>
    <t>Odvoz suti a vybouraných hmot na skládku nebo meziskládku se složením, na vzdálenost do 1 km</t>
  </si>
  <si>
    <t>716687451</t>
  </si>
  <si>
    <t>38</t>
  </si>
  <si>
    <t>997013509</t>
  </si>
  <si>
    <t>Odvoz suti a vybouraných hmot na skládku nebo meziskládku se složením, na vzdálenost Příplatek k ceně za každý další i započatý 1 km přes 1 km</t>
  </si>
  <si>
    <t>-1399130054</t>
  </si>
  <si>
    <t>6,431*24 'Přepočtené koeficientem množství</t>
  </si>
  <si>
    <t>39</t>
  </si>
  <si>
    <t>997013831</t>
  </si>
  <si>
    <t>Poplatek za uložení stavebního odpadu na skládce (skládkovné) směsného</t>
  </si>
  <si>
    <t>1158627415</t>
  </si>
  <si>
    <t>PSV</t>
  </si>
  <si>
    <t>Práce a dodávky PSV</t>
  </si>
  <si>
    <t>751</t>
  </si>
  <si>
    <t>Vzduchotechnika</t>
  </si>
  <si>
    <t>40</t>
  </si>
  <si>
    <t>751123822</t>
  </si>
  <si>
    <t>Demontáž ventilátoru radiálního nízkotlakého čtyřhranné potrubí, průřezu přes 0,070 do 0,140 m²</t>
  </si>
  <si>
    <t>625253712</t>
  </si>
  <si>
    <t>41</t>
  </si>
  <si>
    <t>751611111</t>
  </si>
  <si>
    <t>Montáž vzduchotechnické jednotky s rekuperací tepla nástěnné s výměnou vzduchu do 500 m3/h</t>
  </si>
  <si>
    <t>-1372092775</t>
  </si>
  <si>
    <t>42</t>
  </si>
  <si>
    <t>751611811</t>
  </si>
  <si>
    <t>Demontáž vzduchotechnické jednotky s rekuperací tepla nástěnné s výměnou vzduchu do 500 m3/h</t>
  </si>
  <si>
    <t>-1711371973</t>
  </si>
  <si>
    <t>767</t>
  </si>
  <si>
    <t>Konstrukce zámečnické</t>
  </si>
  <si>
    <t>43</t>
  </si>
  <si>
    <t>767995115</t>
  </si>
  <si>
    <t>Montáž ostatních atypických zámečnických konstrukcí hmotnosti přes 50 do 100 kg</t>
  </si>
  <si>
    <t>kg</t>
  </si>
  <si>
    <t>1616810552</t>
  </si>
  <si>
    <t>60</t>
  </si>
  <si>
    <t>44</t>
  </si>
  <si>
    <t>130900.R</t>
  </si>
  <si>
    <t>ocel, v jakosti 11 375 - prodloužení kotvení</t>
  </si>
  <si>
    <t>707396943</t>
  </si>
  <si>
    <t>45</t>
  </si>
  <si>
    <t>767995116</t>
  </si>
  <si>
    <t>Montáž ostatních atypických zámečnických konstrukcí hmotnosti přes 100 do 250 kg</t>
  </si>
  <si>
    <t>982215310</t>
  </si>
  <si>
    <t>180</t>
  </si>
  <si>
    <t>46</t>
  </si>
  <si>
    <t>-1630864583</t>
  </si>
  <si>
    <t>47</t>
  </si>
  <si>
    <t>767996701</t>
  </si>
  <si>
    <t>Demontáž ostatních zámečnických konstrukcí o hmotnosti jednotlivých dílů řezáním do 50 kg</t>
  </si>
  <si>
    <t>-1720475136</t>
  </si>
  <si>
    <t xml:space="preserve">"trubky </t>
  </si>
  <si>
    <t>1,2*20*2</t>
  </si>
  <si>
    <t>48</t>
  </si>
  <si>
    <t>767996702</t>
  </si>
  <si>
    <t>Demontáž ostatních zámečnických konstrukcí o hmotnosti jednotlivých dílů řezáním přes 50 do 100 kg</t>
  </si>
  <si>
    <t>-1311296404</t>
  </si>
  <si>
    <t>0,2*141*6</t>
  </si>
  <si>
    <t>49</t>
  </si>
  <si>
    <t>767996801</t>
  </si>
  <si>
    <t>Demontáž ostatních zámečnických konstrukcí o hmotnosti jednotlivých dílů rozebráním do 50 kg</t>
  </si>
  <si>
    <t>1531215193</t>
  </si>
  <si>
    <t>"přístřešek SZ</t>
  </si>
  <si>
    <t>50</t>
  </si>
  <si>
    <t>767996803</t>
  </si>
  <si>
    <t>Demontáž ostatních zámečnických konstrukcí o hmotnosti jednotlivých dílů rozebráním přes 100 do 250 kg</t>
  </si>
  <si>
    <t>153041989</t>
  </si>
  <si>
    <t>"žebřík  SZ</t>
  </si>
  <si>
    <t>160</t>
  </si>
  <si>
    <t>51</t>
  </si>
  <si>
    <t>998767102</t>
  </si>
  <si>
    <t>Přesun hmot pro zámečnické konstrukce stanovený z hmotnosti přesunovaného materiálu vodorovná dopravní vzdálenost do 50 m v objektech výšky přes 6 do 12 m</t>
  </si>
  <si>
    <t>2117119264</t>
  </si>
  <si>
    <t>783</t>
  </si>
  <si>
    <t>Dokončovací práce - nátěry</t>
  </si>
  <si>
    <t>52</t>
  </si>
  <si>
    <t>783301303</t>
  </si>
  <si>
    <t>Příprava podkladu zámečnických konstrukcí před provedením nátěru odrezivění odrezovačem bezoplachovým</t>
  </si>
  <si>
    <t>782641879</t>
  </si>
  <si>
    <t>53</t>
  </si>
  <si>
    <t>783301401</t>
  </si>
  <si>
    <t>Příprava podkladu zámečnických konstrukcí před provedením nátěru odmaštění ometení</t>
  </si>
  <si>
    <t>-1946637383</t>
  </si>
  <si>
    <t>54</t>
  </si>
  <si>
    <t>783314201</t>
  </si>
  <si>
    <t>Základní antikorozní nátěr zámečnických konstrukcí jednonásobný syntetický standardní</t>
  </si>
  <si>
    <t>-2051420508</t>
  </si>
  <si>
    <t>"přístřešky</t>
  </si>
  <si>
    <t>3,87*1,5*1,1*2</t>
  </si>
  <si>
    <t>6,0*3,0*1,1*2*3</t>
  </si>
  <si>
    <t>"stojiny příčle přístřešků</t>
  </si>
  <si>
    <t>3,0*0,4*2*3*3</t>
  </si>
  <si>
    <t>4,0*0,8*3*3</t>
  </si>
  <si>
    <t>55</t>
  </si>
  <si>
    <t>783315101</t>
  </si>
  <si>
    <t>Mezinátěr zámečnických konstrukcí jednonásobný syntetický standardní</t>
  </si>
  <si>
    <t>103011611</t>
  </si>
  <si>
    <t>56</t>
  </si>
  <si>
    <t>783317101</t>
  </si>
  <si>
    <t>Krycí nátěr (email) zámečnických konstrukcí jednonásobný syntetický standardní</t>
  </si>
  <si>
    <t>189944086</t>
  </si>
  <si>
    <t>57</t>
  </si>
  <si>
    <t>783823135</t>
  </si>
  <si>
    <t>Penetrační nátěr omítek hladkých omítek hladkých, zrnitých tenkovrstvých nebo štukových stupně členitosti 1 a 2 silikonový</t>
  </si>
  <si>
    <t>-2130848709</t>
  </si>
  <si>
    <t>58</t>
  </si>
  <si>
    <t>783827425</t>
  </si>
  <si>
    <t>Krycí (ochranný ) nátěr omítek dvojnásobný hladkých omítek hladkých, zrnitých tenkovrstvých nebo štukových stupně členitosti 1 a 2 silikonový</t>
  </si>
  <si>
    <t>-1376294767</t>
  </si>
  <si>
    <t>59</t>
  </si>
  <si>
    <t>783897603</t>
  </si>
  <si>
    <t>Krycí (ochranný ) nátěr omítek Příplatek k cenám za zvýšenou pracnost provádění styku 2 barev dvojnásobného nátěru</t>
  </si>
  <si>
    <t>2092813785</t>
  </si>
  <si>
    <t>783897611</t>
  </si>
  <si>
    <t>Krycí (ochranný ) nátěr omítek Příplatek k cenám za provádění barevného nátěru v odstínu středně sytém dvojnásobného</t>
  </si>
  <si>
    <t>738725998</t>
  </si>
  <si>
    <t>784</t>
  </si>
  <si>
    <t>Dokončovací práce - malby a tapety</t>
  </si>
  <si>
    <t>61</t>
  </si>
  <si>
    <t>784171101</t>
  </si>
  <si>
    <t>Zakrytí nemalovaných ploch (materiál ve specifikaci) včetně pozdějšího odkrytí podlah</t>
  </si>
  <si>
    <t>1053684735</t>
  </si>
  <si>
    <t>29,57*11,0</t>
  </si>
  <si>
    <t>45,0*32,35*1,142</t>
  </si>
  <si>
    <t>13,03*(12,69+18,59)</t>
  </si>
  <si>
    <t>62</t>
  </si>
  <si>
    <t>581248420</t>
  </si>
  <si>
    <t>fólie pro malířské potřeby zakrývací,  7µ,  4 x 5 m</t>
  </si>
  <si>
    <t>-1550474151</t>
  </si>
  <si>
    <t>2395,315*1,05 'Přepočtené koeficientem množství</t>
  </si>
  <si>
    <t>63</t>
  </si>
  <si>
    <t>784171113</t>
  </si>
  <si>
    <t>Zakrytí nemalovaných ploch (materiál ve specifikaci) včetně pozdějšího odkrytí svislých ploch např. stěn, oken, dveří v místnostech výšky přes 3,80 do 5,00</t>
  </si>
  <si>
    <t>-89580127</t>
  </si>
  <si>
    <t>0,8*2,0*4</t>
  </si>
  <si>
    <t>1,45*1,72*2</t>
  </si>
  <si>
    <t>0,93*2,0</t>
  </si>
  <si>
    <t>3,1*3,33*2</t>
  </si>
  <si>
    <t>0,9*1,2</t>
  </si>
  <si>
    <t>64</t>
  </si>
  <si>
    <t>-68033303</t>
  </si>
  <si>
    <t>34,974*1,05 'Přepočtené koeficientem množství</t>
  </si>
  <si>
    <t>65</t>
  </si>
  <si>
    <t>784171115</t>
  </si>
  <si>
    <t>Zakrytí nemalovaných ploch (materiál ve specifikaci) včetně pozdějšího odkrytí svislých ploch např. stěn, oken, dveří v místnostech výšky přes 5,00</t>
  </si>
  <si>
    <t>440578249</t>
  </si>
  <si>
    <t>2,95*1,8*18</t>
  </si>
  <si>
    <t>2,98*1,8*13</t>
  </si>
  <si>
    <t>2,98*3,3*4</t>
  </si>
  <si>
    <t>1,15*2,1*2</t>
  </si>
  <si>
    <t>0,9*2,0*2</t>
  </si>
  <si>
    <t>1,45*2,3*4</t>
  </si>
  <si>
    <t>2,94*2,3*3</t>
  </si>
  <si>
    <t>1,45*1,77</t>
  </si>
  <si>
    <t>1,55*0,6</t>
  </si>
  <si>
    <t>1,55*1,8</t>
  </si>
  <si>
    <t>3,87*3,25</t>
  </si>
  <si>
    <t>3,0*1,8</t>
  </si>
  <si>
    <t>3,0*2,92</t>
  </si>
  <si>
    <t>0,6*2,0*2</t>
  </si>
  <si>
    <t>0,8*2,03</t>
  </si>
  <si>
    <t>1,45*2,0</t>
  </si>
  <si>
    <t>2,5*2,2</t>
  </si>
  <si>
    <t>66</t>
  </si>
  <si>
    <t>-988023645</t>
  </si>
  <si>
    <t>294,72*1,05 'Přepočtené koeficientem množství</t>
  </si>
  <si>
    <t>67</t>
  </si>
  <si>
    <t>784181103</t>
  </si>
  <si>
    <t>Penetrace podkladu jednonásobná základní akrylátová v místnostech výšky přes 3,80 do 5,00 m</t>
  </si>
  <si>
    <t>1392966970</t>
  </si>
  <si>
    <t>68</t>
  </si>
  <si>
    <t>784181105</t>
  </si>
  <si>
    <t>Penetrace podkladu jednonásobná základní akrylátová v místnostech výšky přes 5,00 m</t>
  </si>
  <si>
    <t>-563532642</t>
  </si>
  <si>
    <t>69</t>
  </si>
  <si>
    <t>784211133</t>
  </si>
  <si>
    <t>Malby z malířských směsí otěruvzdorných za mokra dvojnásobné, bílé za mokra otěruvzdorné minimálně v místnostech výšky přes 3,80 do 5,00 m</t>
  </si>
  <si>
    <t>-1412710532</t>
  </si>
  <si>
    <t>(5,0*4+11,4*2)*3,1</t>
  </si>
  <si>
    <t>(2,76+11,95+8,09+3,05)*4,0</t>
  </si>
  <si>
    <t>-0,8*2,0*4</t>
  </si>
  <si>
    <t>-1,45*1,72*2</t>
  </si>
  <si>
    <t>-0,93*2,0</t>
  </si>
  <si>
    <t>-3,1*3,33*2</t>
  </si>
  <si>
    <t>-0,9*1,2</t>
  </si>
  <si>
    <t>(1,45+1,72)*0,2*2*2</t>
  </si>
  <si>
    <t>(0,93+2,0*2)*0,2</t>
  </si>
  <si>
    <t>(3,1+3,33*2)*0,2*2</t>
  </si>
  <si>
    <t>(0,9+1,2*2)*0,2</t>
  </si>
  <si>
    <t>70</t>
  </si>
  <si>
    <t>784211135</t>
  </si>
  <si>
    <t>Malby z malířských směsí otěruvzdorných za mokra dvojnásobné, bílé za mokra otěruvzdorné minimálně v místnostech výšky přes 5,00 m</t>
  </si>
  <si>
    <t>1774722166</t>
  </si>
  <si>
    <t>(32,0+15,0)*8,58*2*3</t>
  </si>
  <si>
    <t>-2,95*1,8*18</t>
  </si>
  <si>
    <t>-2,98*1,8*13</t>
  </si>
  <si>
    <t>-2,98*3,3*4</t>
  </si>
  <si>
    <t>-1,15*2,1*2</t>
  </si>
  <si>
    <t>-0,9*2,0*2</t>
  </si>
  <si>
    <t>(2,95+1,8)*0,2*2*18</t>
  </si>
  <si>
    <t>(2,98+1,8)*0,2*2*13</t>
  </si>
  <si>
    <t>(2,98+3,3*2)*4</t>
  </si>
  <si>
    <t>(1,15+2,1)*0,2*2</t>
  </si>
  <si>
    <t>(0,9+2,0)*0,2*2</t>
  </si>
  <si>
    <t>(13,03*2+12,69+18,59)*5,94*2</t>
  </si>
  <si>
    <t>(5,0+6,0)*5,94*2</t>
  </si>
  <si>
    <t>(4,0+4,0+0,9*2+2,05*3)*5,94*2</t>
  </si>
  <si>
    <t>-1,45*2,3*4</t>
  </si>
  <si>
    <t>-2,94*2,3*3</t>
  </si>
  <si>
    <t>-1,45*1,77</t>
  </si>
  <si>
    <t>-1,55*0,6</t>
  </si>
  <si>
    <t>-1,55*1,8</t>
  </si>
  <si>
    <t>-3,87*3,25</t>
  </si>
  <si>
    <t>-3,0*1,8</t>
  </si>
  <si>
    <t>-3,0*2,92</t>
  </si>
  <si>
    <t>-0,6*2,0*2</t>
  </si>
  <si>
    <t>-0,8*2,03</t>
  </si>
  <si>
    <t>-1,45*2,0</t>
  </si>
  <si>
    <t>-2,5*2,2</t>
  </si>
  <si>
    <t>(1,45+2,3)*0,2*2*4</t>
  </si>
  <si>
    <t>(2,94+2,3)*0,2*2*3</t>
  </si>
  <si>
    <t>(1,45+1,77)*0,2*2*2</t>
  </si>
  <si>
    <t>(1,55+0,6)*0,2*2</t>
  </si>
  <si>
    <t>(1,55+1,8)*0,2*2</t>
  </si>
  <si>
    <t>(3,87+3,25*2)*0,2</t>
  </si>
  <si>
    <t>(3,0+1,8)*0,2*2</t>
  </si>
  <si>
    <t>(3,0+2,92*2)*0,2</t>
  </si>
  <si>
    <t>Práce a dodávky M</t>
  </si>
  <si>
    <t>21-M</t>
  </si>
  <si>
    <t>Elektromontáže</t>
  </si>
  <si>
    <t>71</t>
  </si>
  <si>
    <t>21-M-01</t>
  </si>
  <si>
    <t xml:space="preserve">Přeložení elektro kabelů na fasádě </t>
  </si>
  <si>
    <t>845992698</t>
  </si>
  <si>
    <t>"JV</t>
  </si>
  <si>
    <t xml:space="preserve">    998 - Přesun hmot</t>
  </si>
  <si>
    <t xml:space="preserve">    712 - Povlakové krytiny</t>
  </si>
  <si>
    <t xml:space="preserve">    762 - Konstrukce tesařské</t>
  </si>
  <si>
    <t>389381001</t>
  </si>
  <si>
    <t>Dobetonování prefabrikovaných konstrukcí</t>
  </si>
  <si>
    <t>1022860440</t>
  </si>
  <si>
    <t>"vzt hlavice na střeše</t>
  </si>
  <si>
    <t>0,75*0,2*18</t>
  </si>
  <si>
    <t>631311121</t>
  </si>
  <si>
    <t>Doplnění dosavadních mazanin prostým betonem s dodáním hmot, bez potěru, plochy jednotlivě do 1 m2 a tl. do 80 mm</t>
  </si>
  <si>
    <t>1206299483</t>
  </si>
  <si>
    <t>"hlavice na střeše</t>
  </si>
  <si>
    <t>1,0*1,0*0,05*18</t>
  </si>
  <si>
    <t>998</t>
  </si>
  <si>
    <t>Přesun hmot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</si>
  <si>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</si>
  <si>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</si>
  <si>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-2114317251</t>
  </si>
  <si>
    <t>712</t>
  </si>
  <si>
    <t>Povlakové krytiny</t>
  </si>
  <si>
    <t>712410901</t>
  </si>
  <si>
    <t>Provedení údržby povlakové krytiny střech šikmých přes 10 st. do 30 st. natěradly a tmely za studena nátěrem penetračním</t>
  </si>
  <si>
    <t>-351174295</t>
  </si>
  <si>
    <t>"po hlavicích na střeše</t>
  </si>
  <si>
    <t>1,0*1,0*18</t>
  </si>
  <si>
    <t>111631500</t>
  </si>
  <si>
    <t>lak asfaltový penetrační (MJ t) bal 9 kg</t>
  </si>
  <si>
    <t>-1425068706</t>
  </si>
  <si>
    <t>18*0,00035 'Přepočtené koeficientem množství</t>
  </si>
  <si>
    <t>712499995</t>
  </si>
  <si>
    <t>Provedení údržby povlakové krytiny střech šikmých přes 10 st. do 30 st. ostatní práce Příplatek k ceně za plochu do 10 m2 a každou vrstvu krytiny natěradly za studena nebo horka</t>
  </si>
  <si>
    <t>-1256361889</t>
  </si>
  <si>
    <t>712941963</t>
  </si>
  <si>
    <t>Provedení údržby průniků povlakové krytiny střech pásy přitavením NAIP vpustí, ventilací nebo komínů</t>
  </si>
  <si>
    <t>-1374937065</t>
  </si>
  <si>
    <t>628321340</t>
  </si>
  <si>
    <t>pás těžký asfaltovaný V60 S40</t>
  </si>
  <si>
    <t>-1325326160</t>
  </si>
  <si>
    <t>712942963</t>
  </si>
  <si>
    <t>Provedení údržby průniků povlakové krytiny střech pásy přitavením NAIP bleskosvodných nosičů</t>
  </si>
  <si>
    <t>2088913724</t>
  </si>
  <si>
    <t>-2143791111</t>
  </si>
  <si>
    <t>300*0,23 'Přepočtené koeficientem množství</t>
  </si>
  <si>
    <t>998712202</t>
  </si>
  <si>
    <t>Přesun hmot pro povlakové krytiny stanovený procentní sazbou (%) z ceny vodorovná dopravní vzdálenost do 50 m v objektech výšky přes 6 do 12 m</t>
  </si>
  <si>
    <t>1375158734</t>
  </si>
  <si>
    <t>762</t>
  </si>
  <si>
    <t>Konstrukce tesařské</t>
  </si>
  <si>
    <t>762523962</t>
  </si>
  <si>
    <t>Podlahy tesařské doplnění podlah bez polštářů, s urovnáním násypu z desek (materiál ve specifikaci) tvrdých (cementotřískových, cementových, dřevoštěpkových apod), otvoru plochy jednotlivě přes 0,25 do 1,00 m2</t>
  </si>
  <si>
    <t>639195534</t>
  </si>
  <si>
    <t>59590740</t>
  </si>
  <si>
    <t>deska cementotřísková bez povrchové úpravy tl 18mm</t>
  </si>
  <si>
    <t>964296746</t>
  </si>
  <si>
    <t>18*1,08 'Přepočtené koeficientem množství</t>
  </si>
  <si>
    <t>998762202</t>
  </si>
  <si>
    <t>Přesun hmot pro konstrukce tesařské stanovený procentní sazbou (%) z ceny vodorovná dopravní vzdálenost do 50 m v objektech výšky přes 6 do 12 m</t>
  </si>
  <si>
    <t>484787568</t>
  </si>
  <si>
    <t>767995117</t>
  </si>
  <si>
    <t>Montáž ostatních atypických zámečnických konstrukcí hmotnosti přes 250 do 500 kg</t>
  </si>
  <si>
    <t>1562231614</t>
  </si>
  <si>
    <t>"konstukce střecha</t>
  </si>
  <si>
    <t>480</t>
  </si>
  <si>
    <t>767996703</t>
  </si>
  <si>
    <t>Demontáž ostatních zámečnických konstrukcí o hmotnosti jednotlivých dílů řezáním přes 100 do 250 kg</t>
  </si>
  <si>
    <t>-2034181338</t>
  </si>
  <si>
    <t>112*18</t>
  </si>
  <si>
    <t>767996805</t>
  </si>
  <si>
    <t>Demontáž ostatních zámečnických konstrukcí o hmotnosti jednotlivých dílů rozebráním přes 500 kg</t>
  </si>
  <si>
    <t>1621530951</t>
  </si>
  <si>
    <t>654185990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</si>
  <si>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</si>
  <si>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</si>
  <si>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</si>
  <si>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</si>
  <si>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</si>
  <si>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</si>
  <si>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</si>
  <si>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</si>
  <si>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</si>
  <si>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</si>
  <si>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</si>
  <si>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</si>
  <si>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</si>
  <si>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</si>
  <si>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</si>
  <si>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</si>
  <si>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</si>
  <si>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</si>
  <si>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</si>
  <si>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</si>
  <si>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</si>
  <si>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</si>
  <si>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</si>
  <si>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</si>
  <si>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</si>
  <si>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</si>
  <si>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</si>
  <si>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</si>
  <si>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</si>
  <si>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</si>
  <si>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</si>
  <si>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</si>
  <si>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</si>
  <si>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</si>
  <si>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</si>
  <si>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</si>
  <si>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</si>
  <si>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</si>
  <si>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</si>
  <si>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</si>
  <si>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</si>
  <si>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</si>
  <si>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</si>
  <si>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</si>
  <si>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</si>
  <si>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</si>
  <si>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</si>
  <si>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</si>
  <si>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</si>
  <si>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</si>
  <si>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</si>
  <si>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</si>
  <si>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</si>
  <si>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</si>
  <si>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</si>
  <si>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</si>
  <si>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</si>
  <si>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</si>
  <si>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</si>
  <si>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</si>
  <si>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</si>
  <si>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</si>
  <si>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</si>
  <si>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</si>
  <si>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</si>
  <si>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</si>
  <si>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</si>
  <si>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</si>
  <si>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</si>
  <si>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</si>
  <si>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</si>
  <si>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</si>
  <si>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</si>
  <si>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</si>
  <si>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</si>
  <si>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</si>
  <si>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</si>
  <si>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</si>
  <si>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</si>
  <si>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</si>
  <si>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</si>
  <si>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</si>
  <si>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</si>
  <si>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</si>
  <si>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</si>
  <si>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</si>
  <si>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</si>
  <si>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</si>
  <si>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</si>
  <si>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</si>
  <si>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</si>
  <si>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</si>
  <si>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</si>
  <si>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</si>
  <si>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</si>
  <si>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</si>
  <si>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</si>
  <si>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</si>
  <si>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</si>
  <si>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</si>
  <si>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</si>
  <si>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</si>
  <si>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</si>
  <si>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</si>
  <si>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</si>
  <si>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</si>
  <si>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</si>
  <si>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</si>
  <si>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</si>
  <si>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</si>
  <si>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</si>
  <si>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</si>
  <si>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</si>
  <si>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</si>
  <si>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</si>
  <si>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</si>
  <si>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</si>
  <si>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</si>
  <si>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</si>
  <si>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</si>
  <si>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</si>
  <si>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</si>
  <si>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</si>
  <si>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</si>
  <si>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</si>
  <si>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</si>
  <si>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</si>
  <si>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</si>
  <si>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</si>
  <si>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</si>
  <si>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</si>
  <si>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</si>
  <si>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</si>
  <si>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</si>
  <si>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</si>
  <si>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</si>
  <si>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</si>
  <si>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</si>
  <si>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</si>
  <si>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</si>
  <si>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</si>
  <si>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</si>
  <si>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</si>
  <si>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</si>
  <si>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</si>
  <si>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</si>
  <si>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</si>
  <si>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</si>
  <si>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</si>
  <si>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</si>
  <si>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</si>
  <si>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</si>
  <si>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</si>
  <si>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</si>
  <si>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</si>
  <si>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</si>
  <si>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</si>
  <si>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</si>
  <si>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</si>
  <si>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</si>
  <si>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</si>
  <si>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</si>
  <si>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</si>
  <si>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</si>
  <si>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</si>
  <si>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</si>
  <si>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</si>
  <si>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</si>
  <si>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</si>
  <si>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</si>
  <si>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</si>
  <si>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</si>
  <si>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</si>
  <si>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</si>
  <si>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</si>
  <si>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</si>
  <si>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</si>
  <si>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</si>
  <si>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</si>
  <si>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</si>
  <si>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</si>
  <si>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</si>
  <si>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</si>
  <si>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</si>
  <si>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"montáž žebříku s prodloužením ukotvení - fasáda SZ </t>
  </si>
  <si>
    <t xml:space="preserve">"montáž přístřešku s prodloužením ukotvení - fasáda SZ </t>
  </si>
  <si>
    <t>ENERGETICKÉ ÚSPORY V AREÁLU DÍTĚ LOGISTIC S.R.O. - SKLADOVACÍ HALY (neuznatelné náklady)</t>
  </si>
  <si>
    <t>SO-02 Stavební část (neuznatelné náklady)</t>
  </si>
  <si>
    <t>SO-02.01. - Fasáda - neuznatelné položky</t>
  </si>
  <si>
    <t>SO-02.02. - Střecha - neuznatelné položky</t>
  </si>
  <si>
    <t>SO-02</t>
  </si>
  <si>
    <t>SO-02.01.</t>
  </si>
  <si>
    <t>SO-02.02.</t>
  </si>
  <si>
    <t>SO-02 Stavební část  - neuznatelné položky</t>
  </si>
  <si>
    <t>SO-02.00</t>
  </si>
  <si>
    <t>SO-02.00 Vedlejší a ostaní náklady - neuznatelné položky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</si>
</sst>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8"/>
      <color rgb="FF00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8"/>
      <color theme="0" tint="-0.34998626667073579"/>
      <name val="Arial CE"/>
    </font>
    <font>
      <sz val="8"/>
      <color theme="0" tint="-0.34998626667073579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3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 applyProtection="1">
      <alignment horizontal="center" vertical="center" wrapText="1"/>
      <protection locked="0"/>
    </xf>
    <xf numFmtId="0" fontId="20" fillId="5" borderId="19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3" borderId="23" xfId="0" applyNumberFormat="1" applyFont="1" applyFill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3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166" fontId="1" fillId="0" borderId="22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4" fillId="3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20" fillId="5" borderId="8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/>
    </xf>
    <xf numFmtId="0" fontId="36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  <xf numFmtId="14" fontId="0" fillId="3" borderId="0" xfId="0" applyNumberFormat="1" applyFont="1" applyFill="1" applyAlignment="1" applyProtection="1">
      <alignment horizontal="left" vertical="center"/>
      <protection locked="0"/>
    </xf>
    <xf numFmtId="0" fontId="44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>
      <selection activeCell="D12" sqref="D12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49" width="18.5" hidden="1" customWidth="1"/>
    <col min="50" max="51" width="21.5" hidden="1" customWidth="1"/>
    <col min="52" max="52" width="18.5" hidden="1" customWidth="1"/>
    <col min="53" max="53" width="16.5" hidden="1" customWidth="1"/>
    <col min="54" max="54" width="21.5" hidden="1" customWidth="1"/>
    <col min="55" max="55" width="18.5" hidden="1" customWidth="1"/>
    <col min="56" max="56" width="16.5" hidden="1" customWidth="1"/>
    <col min="57" max="57" width="57" customWidth="1"/>
    <col min="71" max="91" width="9.16406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92" t="s">
        <v>6</v>
      </c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7" t="s">
        <v>7</v>
      </c>
      <c r="BT2" s="17" t="s">
        <v>8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4.9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ht="12" customHeight="1">
      <c r="B5" s="20"/>
      <c r="D5" s="24" t="s">
        <v>14</v>
      </c>
      <c r="K5" s="303" t="s">
        <v>15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R5" s="20"/>
      <c r="BE5" s="284" t="s">
        <v>16</v>
      </c>
      <c r="BS5" s="17" t="s">
        <v>7</v>
      </c>
    </row>
    <row r="6" spans="1:74" ht="36.950000000000003" customHeight="1">
      <c r="B6" s="20"/>
      <c r="D6" s="25" t="s">
        <v>17</v>
      </c>
      <c r="K6" s="304" t="s">
        <v>840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R6" s="20"/>
      <c r="BE6" s="285"/>
      <c r="BS6" s="17" t="s">
        <v>7</v>
      </c>
    </row>
    <row r="7" spans="1:74" ht="12" customHeight="1">
      <c r="B7" s="20"/>
      <c r="D7" s="26" t="s">
        <v>18</v>
      </c>
      <c r="K7" s="17" t="s">
        <v>19</v>
      </c>
      <c r="AK7" s="26" t="s">
        <v>20</v>
      </c>
      <c r="AN7" s="17" t="s">
        <v>3</v>
      </c>
      <c r="AR7" s="20"/>
      <c r="BE7" s="285"/>
      <c r="BS7" s="17" t="s">
        <v>7</v>
      </c>
    </row>
    <row r="8" spans="1:74" ht="12" customHeight="1">
      <c r="B8" s="20"/>
      <c r="D8" s="26" t="s">
        <v>21</v>
      </c>
      <c r="K8" s="17" t="s">
        <v>22</v>
      </c>
      <c r="AK8" s="26" t="s">
        <v>23</v>
      </c>
      <c r="AN8" s="334">
        <v>43642</v>
      </c>
      <c r="AR8" s="20"/>
      <c r="BE8" s="285"/>
      <c r="BS8" s="17" t="s">
        <v>7</v>
      </c>
    </row>
    <row r="9" spans="1:74" ht="14.45" customHeight="1">
      <c r="B9" s="20"/>
      <c r="AR9" s="20"/>
      <c r="BE9" s="285"/>
      <c r="BS9" s="17" t="s">
        <v>7</v>
      </c>
    </row>
    <row r="10" spans="1:74" ht="12" customHeight="1">
      <c r="B10" s="20"/>
      <c r="D10" s="26" t="s">
        <v>24</v>
      </c>
      <c r="AK10" s="26" t="s">
        <v>25</v>
      </c>
      <c r="AN10" s="17" t="s">
        <v>3</v>
      </c>
      <c r="AR10" s="20"/>
      <c r="BE10" s="285"/>
      <c r="BS10" s="17" t="s">
        <v>7</v>
      </c>
    </row>
    <row r="11" spans="1:74" ht="18.399999999999999" customHeight="1">
      <c r="B11" s="20"/>
      <c r="E11" s="17" t="s">
        <v>26</v>
      </c>
      <c r="AK11" s="26" t="s">
        <v>27</v>
      </c>
      <c r="AN11" s="17" t="s">
        <v>3</v>
      </c>
      <c r="AR11" s="20"/>
      <c r="BE11" s="285"/>
      <c r="BS11" s="17" t="s">
        <v>7</v>
      </c>
    </row>
    <row r="12" spans="1:74" ht="6.95" customHeight="1">
      <c r="B12" s="20"/>
      <c r="AR12" s="20"/>
      <c r="BE12" s="285"/>
      <c r="BS12" s="17" t="s">
        <v>7</v>
      </c>
    </row>
    <row r="13" spans="1:74" ht="12" customHeight="1">
      <c r="B13" s="20"/>
      <c r="D13" s="26" t="s">
        <v>28</v>
      </c>
      <c r="AK13" s="26" t="s">
        <v>25</v>
      </c>
      <c r="AN13" s="28" t="s">
        <v>29</v>
      </c>
      <c r="AR13" s="20"/>
      <c r="BE13" s="285"/>
      <c r="BS13" s="17" t="s">
        <v>7</v>
      </c>
    </row>
    <row r="14" spans="1:74" ht="11.25">
      <c r="B14" s="20"/>
      <c r="E14" s="305" t="s">
        <v>29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6" t="s">
        <v>27</v>
      </c>
      <c r="AN14" s="28" t="s">
        <v>29</v>
      </c>
      <c r="AR14" s="20"/>
      <c r="BE14" s="285"/>
      <c r="BS14" s="17" t="s">
        <v>7</v>
      </c>
    </row>
    <row r="15" spans="1:74" ht="6.95" customHeight="1">
      <c r="B15" s="20"/>
      <c r="AR15" s="20"/>
      <c r="BE15" s="285"/>
      <c r="BS15" s="17" t="s">
        <v>4</v>
      </c>
    </row>
    <row r="16" spans="1:74" ht="12" customHeight="1">
      <c r="B16" s="20"/>
      <c r="D16" s="26" t="s">
        <v>30</v>
      </c>
      <c r="AK16" s="26" t="s">
        <v>25</v>
      </c>
      <c r="AN16" s="17" t="s">
        <v>31</v>
      </c>
      <c r="AR16" s="20"/>
      <c r="BE16" s="285"/>
      <c r="BS16" s="17" t="s">
        <v>4</v>
      </c>
    </row>
    <row r="17" spans="2:71" ht="18.399999999999999" customHeight="1">
      <c r="B17" s="20"/>
      <c r="E17" s="17" t="s">
        <v>32</v>
      </c>
      <c r="AK17" s="26" t="s">
        <v>27</v>
      </c>
      <c r="AN17" s="17" t="s">
        <v>33</v>
      </c>
      <c r="AR17" s="20"/>
      <c r="BE17" s="285"/>
      <c r="BS17" s="17" t="s">
        <v>34</v>
      </c>
    </row>
    <row r="18" spans="2:71" ht="6.95" customHeight="1">
      <c r="B18" s="20"/>
      <c r="AR18" s="20"/>
      <c r="BE18" s="285"/>
      <c r="BS18" s="17" t="s">
        <v>7</v>
      </c>
    </row>
    <row r="19" spans="2:71" ht="12" customHeight="1">
      <c r="B19" s="20"/>
      <c r="D19" s="26" t="s">
        <v>35</v>
      </c>
      <c r="AK19" s="26" t="s">
        <v>25</v>
      </c>
      <c r="AN19" s="17" t="s">
        <v>36</v>
      </c>
      <c r="AR19" s="20"/>
      <c r="BE19" s="285"/>
      <c r="BS19" s="17" t="s">
        <v>7</v>
      </c>
    </row>
    <row r="20" spans="2:71" ht="18.399999999999999" customHeight="1">
      <c r="B20" s="20"/>
      <c r="E20" s="17" t="s">
        <v>37</v>
      </c>
      <c r="AK20" s="26" t="s">
        <v>27</v>
      </c>
      <c r="AN20" s="17" t="s">
        <v>3</v>
      </c>
      <c r="AR20" s="20"/>
      <c r="BE20" s="285"/>
      <c r="BS20" s="17" t="s">
        <v>4</v>
      </c>
    </row>
    <row r="21" spans="2:71" ht="6.95" customHeight="1">
      <c r="B21" s="20"/>
      <c r="AR21" s="20"/>
      <c r="BE21" s="285"/>
    </row>
    <row r="22" spans="2:71" ht="12" customHeight="1">
      <c r="B22" s="20"/>
      <c r="D22" s="26" t="s">
        <v>38</v>
      </c>
      <c r="AR22" s="20"/>
      <c r="BE22" s="285"/>
    </row>
    <row r="23" spans="2:71" ht="43.5" customHeight="1">
      <c r="B23" s="20"/>
      <c r="E23" s="307" t="s">
        <v>39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R23" s="20"/>
      <c r="BE23" s="285"/>
    </row>
    <row r="24" spans="2:71" ht="6.95" customHeight="1">
      <c r="B24" s="20"/>
      <c r="AR24" s="20"/>
      <c r="BE24" s="285"/>
    </row>
    <row r="25" spans="2:71" ht="6.95" customHeight="1">
      <c r="B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0"/>
      <c r="BE25" s="285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86">
        <f>ROUND(AG54,2)</f>
        <v>0</v>
      </c>
      <c r="AL26" s="287"/>
      <c r="AM26" s="287"/>
      <c r="AN26" s="287"/>
      <c r="AO26" s="287"/>
      <c r="AR26" s="31"/>
      <c r="BE26" s="285"/>
    </row>
    <row r="27" spans="2:71" s="1" customFormat="1" ht="6.95" customHeight="1">
      <c r="B27" s="31"/>
      <c r="AR27" s="31"/>
      <c r="BE27" s="285"/>
    </row>
    <row r="28" spans="2:71" s="1" customFormat="1" ht="11.25">
      <c r="B28" s="31"/>
      <c r="L28" s="308" t="s">
        <v>41</v>
      </c>
      <c r="M28" s="308"/>
      <c r="N28" s="308"/>
      <c r="O28" s="308"/>
      <c r="P28" s="308"/>
      <c r="W28" s="308" t="s">
        <v>42</v>
      </c>
      <c r="X28" s="308"/>
      <c r="Y28" s="308"/>
      <c r="Z28" s="308"/>
      <c r="AA28" s="308"/>
      <c r="AB28" s="308"/>
      <c r="AC28" s="308"/>
      <c r="AD28" s="308"/>
      <c r="AE28" s="308"/>
      <c r="AK28" s="308" t="s">
        <v>43</v>
      </c>
      <c r="AL28" s="308"/>
      <c r="AM28" s="308"/>
      <c r="AN28" s="308"/>
      <c r="AO28" s="308"/>
      <c r="AR28" s="31"/>
      <c r="BE28" s="285"/>
    </row>
    <row r="29" spans="2:71" s="2" customFormat="1" ht="14.45" customHeight="1">
      <c r="B29" s="35"/>
      <c r="D29" s="26" t="s">
        <v>44</v>
      </c>
      <c r="F29" s="26" t="s">
        <v>45</v>
      </c>
      <c r="L29" s="309">
        <v>0.21</v>
      </c>
      <c r="M29" s="283"/>
      <c r="N29" s="283"/>
      <c r="O29" s="283"/>
      <c r="P29" s="283"/>
      <c r="W29" s="282">
        <f>ROUND(AZ54, 2)</f>
        <v>0</v>
      </c>
      <c r="X29" s="283"/>
      <c r="Y29" s="283"/>
      <c r="Z29" s="283"/>
      <c r="AA29" s="283"/>
      <c r="AB29" s="283"/>
      <c r="AC29" s="283"/>
      <c r="AD29" s="283"/>
      <c r="AE29" s="283"/>
      <c r="AK29" s="282">
        <f>ROUND(AV54, 2)</f>
        <v>0</v>
      </c>
      <c r="AL29" s="283"/>
      <c r="AM29" s="283"/>
      <c r="AN29" s="283"/>
      <c r="AO29" s="283"/>
      <c r="AR29" s="35"/>
      <c r="BE29" s="285"/>
    </row>
    <row r="30" spans="2:71" s="2" customFormat="1" ht="14.45" customHeight="1">
      <c r="B30" s="35"/>
      <c r="F30" s="26" t="s">
        <v>46</v>
      </c>
      <c r="L30" s="309">
        <v>0.15</v>
      </c>
      <c r="M30" s="283"/>
      <c r="N30" s="283"/>
      <c r="O30" s="283"/>
      <c r="P30" s="283"/>
      <c r="W30" s="282">
        <f>ROUND(BA54, 2)</f>
        <v>0</v>
      </c>
      <c r="X30" s="283"/>
      <c r="Y30" s="283"/>
      <c r="Z30" s="283"/>
      <c r="AA30" s="283"/>
      <c r="AB30" s="283"/>
      <c r="AC30" s="283"/>
      <c r="AD30" s="283"/>
      <c r="AE30" s="283"/>
      <c r="AK30" s="282">
        <f>ROUND(AW54, 2)</f>
        <v>0</v>
      </c>
      <c r="AL30" s="283"/>
      <c r="AM30" s="283"/>
      <c r="AN30" s="283"/>
      <c r="AO30" s="283"/>
      <c r="AR30" s="35"/>
      <c r="BE30" s="285"/>
    </row>
    <row r="31" spans="2:71" s="2" customFormat="1" ht="14.45" hidden="1" customHeight="1">
      <c r="B31" s="35"/>
      <c r="F31" s="26" t="s">
        <v>47</v>
      </c>
      <c r="L31" s="309">
        <v>0.21</v>
      </c>
      <c r="M31" s="283"/>
      <c r="N31" s="283"/>
      <c r="O31" s="283"/>
      <c r="P31" s="283"/>
      <c r="W31" s="282">
        <f>ROUND(BB54, 2)</f>
        <v>0</v>
      </c>
      <c r="X31" s="283"/>
      <c r="Y31" s="283"/>
      <c r="Z31" s="283"/>
      <c r="AA31" s="283"/>
      <c r="AB31" s="283"/>
      <c r="AC31" s="283"/>
      <c r="AD31" s="283"/>
      <c r="AE31" s="283"/>
      <c r="AK31" s="282">
        <v>0</v>
      </c>
      <c r="AL31" s="283"/>
      <c r="AM31" s="283"/>
      <c r="AN31" s="283"/>
      <c r="AO31" s="283"/>
      <c r="AR31" s="35"/>
      <c r="BE31" s="285"/>
    </row>
    <row r="32" spans="2:71" s="2" customFormat="1" ht="14.45" hidden="1" customHeight="1">
      <c r="B32" s="35"/>
      <c r="F32" s="26" t="s">
        <v>48</v>
      </c>
      <c r="L32" s="309">
        <v>0.15</v>
      </c>
      <c r="M32" s="283"/>
      <c r="N32" s="283"/>
      <c r="O32" s="283"/>
      <c r="P32" s="283"/>
      <c r="W32" s="282">
        <f>ROUND(BC54, 2)</f>
        <v>0</v>
      </c>
      <c r="X32" s="283"/>
      <c r="Y32" s="283"/>
      <c r="Z32" s="283"/>
      <c r="AA32" s="283"/>
      <c r="AB32" s="283"/>
      <c r="AC32" s="283"/>
      <c r="AD32" s="283"/>
      <c r="AE32" s="283"/>
      <c r="AK32" s="282">
        <v>0</v>
      </c>
      <c r="AL32" s="283"/>
      <c r="AM32" s="283"/>
      <c r="AN32" s="283"/>
      <c r="AO32" s="283"/>
      <c r="AR32" s="35"/>
      <c r="BE32" s="285"/>
    </row>
    <row r="33" spans="2:44" s="2" customFormat="1" ht="14.45" hidden="1" customHeight="1">
      <c r="B33" s="35"/>
      <c r="F33" s="26" t="s">
        <v>49</v>
      </c>
      <c r="L33" s="309">
        <v>0</v>
      </c>
      <c r="M33" s="283"/>
      <c r="N33" s="283"/>
      <c r="O33" s="283"/>
      <c r="P33" s="283"/>
      <c r="W33" s="282">
        <f>ROUND(BD54, 2)</f>
        <v>0</v>
      </c>
      <c r="X33" s="283"/>
      <c r="Y33" s="283"/>
      <c r="Z33" s="283"/>
      <c r="AA33" s="283"/>
      <c r="AB33" s="283"/>
      <c r="AC33" s="283"/>
      <c r="AD33" s="283"/>
      <c r="AE33" s="283"/>
      <c r="AK33" s="282">
        <v>0</v>
      </c>
      <c r="AL33" s="283"/>
      <c r="AM33" s="283"/>
      <c r="AN33" s="283"/>
      <c r="AO33" s="283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288" t="s">
        <v>52</v>
      </c>
      <c r="Y35" s="289"/>
      <c r="Z35" s="289"/>
      <c r="AA35" s="289"/>
      <c r="AB35" s="289"/>
      <c r="AC35" s="38"/>
      <c r="AD35" s="38"/>
      <c r="AE35" s="38"/>
      <c r="AF35" s="38"/>
      <c r="AG35" s="38"/>
      <c r="AH35" s="38"/>
      <c r="AI35" s="38"/>
      <c r="AJ35" s="38"/>
      <c r="AK35" s="290">
        <f>SUM(AK26:AK33)</f>
        <v>0</v>
      </c>
      <c r="AL35" s="289"/>
      <c r="AM35" s="289"/>
      <c r="AN35" s="289"/>
      <c r="AO35" s="291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1" t="s">
        <v>53</v>
      </c>
      <c r="AR42" s="31"/>
    </row>
    <row r="43" spans="2:44" s="1" customFormat="1" ht="6.95" customHeight="1">
      <c r="B43" s="31"/>
      <c r="AR43" s="31"/>
    </row>
    <row r="44" spans="2:44" s="1" customFormat="1" ht="12" customHeight="1">
      <c r="B44" s="31"/>
      <c r="C44" s="26" t="s">
        <v>14</v>
      </c>
      <c r="L44" s="1" t="str">
        <f>K5</f>
        <v>180404-neuz</v>
      </c>
      <c r="AR44" s="31"/>
    </row>
    <row r="45" spans="2:44" s="3" customFormat="1" ht="36.950000000000003" customHeight="1">
      <c r="B45" s="44"/>
      <c r="C45" s="45" t="s">
        <v>17</v>
      </c>
      <c r="L45" s="300" t="str">
        <f>K6</f>
        <v>ENERGETICKÉ ÚSPORY V AREÁLU DÍTĚ LOGISTIC S.R.O. - SKLADOVACÍ HALY (neuznatelné náklady)</v>
      </c>
      <c r="M45" s="301"/>
      <c r="N45" s="301"/>
      <c r="O45" s="301"/>
      <c r="P45" s="301"/>
      <c r="Q45" s="301"/>
      <c r="R45" s="301"/>
      <c r="S45" s="301"/>
      <c r="T45" s="301"/>
      <c r="U45" s="301"/>
      <c r="V45" s="301"/>
      <c r="W45" s="301"/>
      <c r="X45" s="301"/>
      <c r="Y45" s="301"/>
      <c r="Z45" s="301"/>
      <c r="AA45" s="301"/>
      <c r="AB45" s="301"/>
      <c r="AC45" s="301"/>
      <c r="AD45" s="301"/>
      <c r="AE45" s="301"/>
      <c r="AF45" s="301"/>
      <c r="AG45" s="301"/>
      <c r="AH45" s="301"/>
      <c r="AI45" s="301"/>
      <c r="AJ45" s="301"/>
      <c r="AK45" s="301"/>
      <c r="AL45" s="301"/>
      <c r="AM45" s="301"/>
      <c r="AN45" s="301"/>
      <c r="AO45" s="301"/>
      <c r="AR45" s="44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6" t="str">
        <f>IF(K8="","",K8)</f>
        <v>Hradec Králové - Slezské předměstí</v>
      </c>
      <c r="AI47" s="26" t="s">
        <v>23</v>
      </c>
      <c r="AM47" s="302">
        <f>IF(AN8= "","",AN8)</f>
        <v>43642</v>
      </c>
      <c r="AN47" s="302"/>
      <c r="AR47" s="31"/>
    </row>
    <row r="48" spans="2:44" s="1" customFormat="1" ht="6.95" customHeight="1">
      <c r="B48" s="31"/>
      <c r="AR48" s="31"/>
    </row>
    <row r="49" spans="1:91" s="1" customFormat="1" ht="13.35" customHeight="1">
      <c r="B49" s="31"/>
      <c r="C49" s="26" t="s">
        <v>24</v>
      </c>
      <c r="L49" s="1" t="str">
        <f>IF(E11= "","",E11)</f>
        <v>Dítě Logistic s.r.o.,Bražecká 97,Náchod</v>
      </c>
      <c r="AI49" s="26" t="s">
        <v>30</v>
      </c>
      <c r="AM49" s="298" t="str">
        <f>IF(E17="","",E17)</f>
        <v xml:space="preserve">Proxion s.r.o., Náchod </v>
      </c>
      <c r="AN49" s="299"/>
      <c r="AO49" s="299"/>
      <c r="AP49" s="299"/>
      <c r="AR49" s="31"/>
      <c r="AS49" s="294" t="s">
        <v>54</v>
      </c>
      <c r="AT49" s="295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3.35" customHeight="1">
      <c r="B50" s="31"/>
      <c r="C50" s="26" t="s">
        <v>28</v>
      </c>
      <c r="L50" s="1" t="str">
        <f>IF(E14= "Vyplň údaj","",E14)</f>
        <v/>
      </c>
      <c r="AI50" s="26" t="s">
        <v>35</v>
      </c>
      <c r="AM50" s="298" t="str">
        <f>IF(E20="","",E20)</f>
        <v>Ivan mezera</v>
      </c>
      <c r="AN50" s="299"/>
      <c r="AO50" s="299"/>
      <c r="AP50" s="299"/>
      <c r="AR50" s="31"/>
      <c r="AS50" s="296"/>
      <c r="AT50" s="297"/>
      <c r="AU50" s="50"/>
      <c r="AV50" s="50"/>
      <c r="AW50" s="50"/>
      <c r="AX50" s="50"/>
      <c r="AY50" s="50"/>
      <c r="AZ50" s="50"/>
      <c r="BA50" s="50"/>
      <c r="BB50" s="50"/>
      <c r="BC50" s="50"/>
      <c r="BD50" s="51"/>
    </row>
    <row r="51" spans="1:91" s="1" customFormat="1" ht="10.9" customHeight="1">
      <c r="B51" s="31"/>
      <c r="AR51" s="31"/>
      <c r="AS51" s="296"/>
      <c r="AT51" s="297"/>
      <c r="AU51" s="50"/>
      <c r="AV51" s="50"/>
      <c r="AW51" s="50"/>
      <c r="AX51" s="50"/>
      <c r="AY51" s="50"/>
      <c r="AZ51" s="50"/>
      <c r="BA51" s="50"/>
      <c r="BB51" s="50"/>
      <c r="BC51" s="50"/>
      <c r="BD51" s="51"/>
    </row>
    <row r="52" spans="1:91" s="1" customFormat="1" ht="29.25" customHeight="1">
      <c r="B52" s="31"/>
      <c r="C52" s="320" t="s">
        <v>55</v>
      </c>
      <c r="D52" s="311"/>
      <c r="E52" s="311"/>
      <c r="F52" s="311"/>
      <c r="G52" s="311"/>
      <c r="H52" s="52"/>
      <c r="I52" s="310" t="s">
        <v>56</v>
      </c>
      <c r="J52" s="311"/>
      <c r="K52" s="311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1"/>
      <c r="X52" s="311"/>
      <c r="Y52" s="311"/>
      <c r="Z52" s="311"/>
      <c r="AA52" s="311"/>
      <c r="AB52" s="311"/>
      <c r="AC52" s="311"/>
      <c r="AD52" s="311"/>
      <c r="AE52" s="311"/>
      <c r="AF52" s="311"/>
      <c r="AG52" s="312" t="s">
        <v>57</v>
      </c>
      <c r="AH52" s="311"/>
      <c r="AI52" s="311"/>
      <c r="AJ52" s="311"/>
      <c r="AK52" s="311"/>
      <c r="AL52" s="311"/>
      <c r="AM52" s="311"/>
      <c r="AN52" s="310" t="s">
        <v>58</v>
      </c>
      <c r="AO52" s="311"/>
      <c r="AP52" s="311"/>
      <c r="AQ52" s="53" t="s">
        <v>59</v>
      </c>
      <c r="AR52" s="31"/>
      <c r="AS52" s="54" t="s">
        <v>60</v>
      </c>
      <c r="AT52" s="55" t="s">
        <v>61</v>
      </c>
      <c r="AU52" s="55" t="s">
        <v>62</v>
      </c>
      <c r="AV52" s="55" t="s">
        <v>63</v>
      </c>
      <c r="AW52" s="55" t="s">
        <v>64</v>
      </c>
      <c r="AX52" s="55" t="s">
        <v>65</v>
      </c>
      <c r="AY52" s="55" t="s">
        <v>66</v>
      </c>
      <c r="AZ52" s="55" t="s">
        <v>67</v>
      </c>
      <c r="BA52" s="55" t="s">
        <v>68</v>
      </c>
      <c r="BB52" s="55" t="s">
        <v>69</v>
      </c>
      <c r="BC52" s="55" t="s">
        <v>70</v>
      </c>
      <c r="BD52" s="56" t="s">
        <v>71</v>
      </c>
    </row>
    <row r="53" spans="1:91" s="1" customFormat="1" ht="10.9" customHeight="1">
      <c r="B53" s="31"/>
      <c r="AR53" s="31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4" customFormat="1" ht="32.450000000000003" customHeight="1">
      <c r="B54" s="58"/>
      <c r="C54" s="59" t="s">
        <v>72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318">
        <f>ROUND(AG55+AG56,2)</f>
        <v>0</v>
      </c>
      <c r="AH54" s="318"/>
      <c r="AI54" s="318"/>
      <c r="AJ54" s="318"/>
      <c r="AK54" s="318"/>
      <c r="AL54" s="318"/>
      <c r="AM54" s="318"/>
      <c r="AN54" s="319">
        <f>SUM(AG54,AT54)</f>
        <v>0</v>
      </c>
      <c r="AO54" s="319"/>
      <c r="AP54" s="319"/>
      <c r="AQ54" s="62" t="s">
        <v>3</v>
      </c>
      <c r="AR54" s="58"/>
      <c r="AS54" s="63">
        <f>ROUND(AS55+AS56,2)</f>
        <v>0</v>
      </c>
      <c r="AT54" s="64">
        <f>ROUND(SUM(AV54:AW54),2)</f>
        <v>0</v>
      </c>
      <c r="AU54" s="65">
        <f>ROUND(AU55+AU56,5)</f>
        <v>0</v>
      </c>
      <c r="AV54" s="64">
        <f>ROUND(AZ54*L29,2)</f>
        <v>0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ROUND(AZ55+AZ56,2)</f>
        <v>0</v>
      </c>
      <c r="BA54" s="64">
        <f>ROUND(BA55+BA56,2)</f>
        <v>0</v>
      </c>
      <c r="BB54" s="64">
        <f>ROUND(BB55+BB56,2)</f>
        <v>0</v>
      </c>
      <c r="BC54" s="64">
        <f>ROUND(BC55+BC56,2)</f>
        <v>0</v>
      </c>
      <c r="BD54" s="66">
        <f>ROUND(BD55+BD56,2)</f>
        <v>0</v>
      </c>
      <c r="BS54" s="67" t="s">
        <v>73</v>
      </c>
      <c r="BT54" s="67" t="s">
        <v>74</v>
      </c>
      <c r="BU54" s="68" t="s">
        <v>75</v>
      </c>
      <c r="BV54" s="67" t="s">
        <v>76</v>
      </c>
      <c r="BW54" s="67" t="s">
        <v>5</v>
      </c>
      <c r="BX54" s="67" t="s">
        <v>77</v>
      </c>
      <c r="CL54" s="67" t="s">
        <v>19</v>
      </c>
    </row>
    <row r="55" spans="1:91" s="5" customFormat="1" ht="25.5" customHeight="1">
      <c r="A55" s="69" t="s">
        <v>78</v>
      </c>
      <c r="B55" s="70"/>
      <c r="C55" s="71"/>
      <c r="D55" s="321" t="s">
        <v>848</v>
      </c>
      <c r="E55" s="321"/>
      <c r="F55" s="321"/>
      <c r="G55" s="321"/>
      <c r="H55" s="321"/>
      <c r="I55" s="72"/>
      <c r="J55" s="321" t="s">
        <v>79</v>
      </c>
      <c r="K55" s="321"/>
      <c r="L55" s="321"/>
      <c r="M55" s="321"/>
      <c r="N55" s="321"/>
      <c r="O55" s="321"/>
      <c r="P55" s="321"/>
      <c r="Q55" s="321"/>
      <c r="R55" s="321"/>
      <c r="S55" s="321"/>
      <c r="T55" s="321"/>
      <c r="U55" s="321"/>
      <c r="V55" s="321"/>
      <c r="W55" s="321"/>
      <c r="X55" s="321"/>
      <c r="Y55" s="321"/>
      <c r="Z55" s="321"/>
      <c r="AA55" s="321"/>
      <c r="AB55" s="321"/>
      <c r="AC55" s="321"/>
      <c r="AD55" s="321"/>
      <c r="AE55" s="321"/>
      <c r="AF55" s="321"/>
      <c r="AG55" s="313">
        <f>'SO 02.00 Vedlejší a ostaní NN'!J30</f>
        <v>0</v>
      </c>
      <c r="AH55" s="314"/>
      <c r="AI55" s="314"/>
      <c r="AJ55" s="314"/>
      <c r="AK55" s="314"/>
      <c r="AL55" s="314"/>
      <c r="AM55" s="314"/>
      <c r="AN55" s="313">
        <f>SUM(AG55,AT55)</f>
        <v>0</v>
      </c>
      <c r="AO55" s="314"/>
      <c r="AP55" s="314"/>
      <c r="AQ55" s="73" t="s">
        <v>80</v>
      </c>
      <c r="AR55" s="70"/>
      <c r="AS55" s="74">
        <v>0</v>
      </c>
      <c r="AT55" s="75">
        <f>ROUND(SUM(AV55:AW55),2)</f>
        <v>0</v>
      </c>
      <c r="AU55" s="76">
        <f>'SO 02.00 Vedlejší a ostaní NN'!P83</f>
        <v>0</v>
      </c>
      <c r="AV55" s="75">
        <f>'SO 02.00 Vedlejší a ostaní NN'!J33</f>
        <v>0</v>
      </c>
      <c r="AW55" s="75">
        <f>'SO 02.00 Vedlejší a ostaní NN'!J34</f>
        <v>0</v>
      </c>
      <c r="AX55" s="75">
        <f>'SO 02.00 Vedlejší a ostaní NN'!J35</f>
        <v>0</v>
      </c>
      <c r="AY55" s="75">
        <f>'SO 02.00 Vedlejší a ostaní NN'!J36</f>
        <v>0</v>
      </c>
      <c r="AZ55" s="75">
        <f>'SO 02.00 Vedlejší a ostaní NN'!F33</f>
        <v>0</v>
      </c>
      <c r="BA55" s="75">
        <f>'SO 02.00 Vedlejší a ostaní NN'!F34</f>
        <v>0</v>
      </c>
      <c r="BB55" s="75">
        <f>'SO 02.00 Vedlejší a ostaní NN'!F35</f>
        <v>0</v>
      </c>
      <c r="BC55" s="75">
        <f>'SO 02.00 Vedlejší a ostaní NN'!F36</f>
        <v>0</v>
      </c>
      <c r="BD55" s="77">
        <f>'SO 02.00 Vedlejší a ostaní NN'!F37</f>
        <v>0</v>
      </c>
      <c r="BT55" s="78" t="s">
        <v>81</v>
      </c>
      <c r="BV55" s="78" t="s">
        <v>76</v>
      </c>
      <c r="BW55" s="78" t="s">
        <v>82</v>
      </c>
      <c r="BX55" s="78" t="s">
        <v>5</v>
      </c>
      <c r="CL55" s="78" t="s">
        <v>3</v>
      </c>
      <c r="CM55" s="78" t="s">
        <v>83</v>
      </c>
    </row>
    <row r="56" spans="1:91" s="5" customFormat="1" ht="16.350000000000001" customHeight="1">
      <c r="B56" s="70"/>
      <c r="C56" s="71"/>
      <c r="D56" s="321" t="s">
        <v>844</v>
      </c>
      <c r="E56" s="321"/>
      <c r="F56" s="321"/>
      <c r="G56" s="321"/>
      <c r="H56" s="321"/>
      <c r="I56" s="72"/>
      <c r="J56" s="321" t="s">
        <v>84</v>
      </c>
      <c r="K56" s="321"/>
      <c r="L56" s="321"/>
      <c r="M56" s="321"/>
      <c r="N56" s="321"/>
      <c r="O56" s="321"/>
      <c r="P56" s="321"/>
      <c r="Q56" s="321"/>
      <c r="R56" s="321"/>
      <c r="S56" s="321"/>
      <c r="T56" s="321"/>
      <c r="U56" s="321"/>
      <c r="V56" s="321"/>
      <c r="W56" s="321"/>
      <c r="X56" s="321"/>
      <c r="Y56" s="321"/>
      <c r="Z56" s="321"/>
      <c r="AA56" s="321"/>
      <c r="AB56" s="321"/>
      <c r="AC56" s="321"/>
      <c r="AD56" s="321"/>
      <c r="AE56" s="321"/>
      <c r="AF56" s="321"/>
      <c r="AG56" s="315">
        <f>ROUND(SUM(AG57:AG58),2)</f>
        <v>0</v>
      </c>
      <c r="AH56" s="314"/>
      <c r="AI56" s="314"/>
      <c r="AJ56" s="314"/>
      <c r="AK56" s="314"/>
      <c r="AL56" s="314"/>
      <c r="AM56" s="314"/>
      <c r="AN56" s="313">
        <f>SUM(AG56,AT56)</f>
        <v>0</v>
      </c>
      <c r="AO56" s="314"/>
      <c r="AP56" s="314"/>
      <c r="AQ56" s="73" t="s">
        <v>80</v>
      </c>
      <c r="AR56" s="70"/>
      <c r="AS56" s="74">
        <f>ROUND(SUM(AS57:AS58),2)</f>
        <v>0</v>
      </c>
      <c r="AT56" s="75">
        <f>ROUND(SUM(AV56:AW56),2)</f>
        <v>0</v>
      </c>
      <c r="AU56" s="76">
        <f>ROUND(SUM(AU57:AU58),5)</f>
        <v>0</v>
      </c>
      <c r="AV56" s="75">
        <f>ROUND(AZ56*L29,2)</f>
        <v>0</v>
      </c>
      <c r="AW56" s="75">
        <f>ROUND(BA56*L30,2)</f>
        <v>0</v>
      </c>
      <c r="AX56" s="75">
        <f>ROUND(BB56*L29,2)</f>
        <v>0</v>
      </c>
      <c r="AY56" s="75">
        <f>ROUND(BC56*L30,2)</f>
        <v>0</v>
      </c>
      <c r="AZ56" s="75">
        <f>ROUND(SUM(AZ57:AZ58),2)</f>
        <v>0</v>
      </c>
      <c r="BA56" s="75">
        <f>ROUND(SUM(BA57:BA58),2)</f>
        <v>0</v>
      </c>
      <c r="BB56" s="75">
        <f>ROUND(SUM(BB57:BB58),2)</f>
        <v>0</v>
      </c>
      <c r="BC56" s="75">
        <f>ROUND(SUM(BC57:BC58),2)</f>
        <v>0</v>
      </c>
      <c r="BD56" s="77">
        <f>ROUND(SUM(BD57:BD58),2)</f>
        <v>0</v>
      </c>
      <c r="BS56" s="78" t="s">
        <v>73</v>
      </c>
      <c r="BT56" s="78" t="s">
        <v>81</v>
      </c>
      <c r="BU56" s="78" t="s">
        <v>75</v>
      </c>
      <c r="BV56" s="78" t="s">
        <v>76</v>
      </c>
      <c r="BW56" s="78" t="s">
        <v>85</v>
      </c>
      <c r="BX56" s="78" t="s">
        <v>5</v>
      </c>
      <c r="CL56" s="78" t="s">
        <v>3</v>
      </c>
      <c r="CM56" s="78" t="s">
        <v>83</v>
      </c>
    </row>
    <row r="57" spans="1:91" s="6" customFormat="1" ht="24.4" customHeight="1">
      <c r="A57" s="69" t="s">
        <v>78</v>
      </c>
      <c r="B57" s="79"/>
      <c r="C57" s="9"/>
      <c r="D57" s="9"/>
      <c r="E57" s="322" t="s">
        <v>845</v>
      </c>
      <c r="F57" s="322"/>
      <c r="G57" s="322"/>
      <c r="H57" s="322"/>
      <c r="I57" s="322"/>
      <c r="J57" s="9"/>
      <c r="K57" s="322" t="s">
        <v>86</v>
      </c>
      <c r="L57" s="322"/>
      <c r="M57" s="322"/>
      <c r="N57" s="322"/>
      <c r="O57" s="322"/>
      <c r="P57" s="322"/>
      <c r="Q57" s="322"/>
      <c r="R57" s="322"/>
      <c r="S57" s="322"/>
      <c r="T57" s="322"/>
      <c r="U57" s="322"/>
      <c r="V57" s="322"/>
      <c r="W57" s="322"/>
      <c r="X57" s="322"/>
      <c r="Y57" s="322"/>
      <c r="Z57" s="322"/>
      <c r="AA57" s="322"/>
      <c r="AB57" s="322"/>
      <c r="AC57" s="322"/>
      <c r="AD57" s="322"/>
      <c r="AE57" s="322"/>
      <c r="AF57" s="322"/>
      <c r="AG57" s="316">
        <f>'SO 02.01. Fasáda NN'!J32</f>
        <v>0</v>
      </c>
      <c r="AH57" s="317"/>
      <c r="AI57" s="317"/>
      <c r="AJ57" s="317"/>
      <c r="AK57" s="317"/>
      <c r="AL57" s="317"/>
      <c r="AM57" s="317"/>
      <c r="AN57" s="316">
        <f>SUM(AG57,AT57)</f>
        <v>0</v>
      </c>
      <c r="AO57" s="317"/>
      <c r="AP57" s="317"/>
      <c r="AQ57" s="80" t="s">
        <v>87</v>
      </c>
      <c r="AR57" s="79"/>
      <c r="AS57" s="81">
        <v>0</v>
      </c>
      <c r="AT57" s="82">
        <f>ROUND(SUM(AV57:AW57),2)</f>
        <v>0</v>
      </c>
      <c r="AU57" s="83">
        <f>'SO 02.01. Fasáda NN'!P98</f>
        <v>0</v>
      </c>
      <c r="AV57" s="82">
        <f>'SO 02.01. Fasáda NN'!J35</f>
        <v>0</v>
      </c>
      <c r="AW57" s="82">
        <f>'SO 02.01. Fasáda NN'!J36</f>
        <v>0</v>
      </c>
      <c r="AX57" s="82">
        <f>'SO 02.01. Fasáda NN'!J37</f>
        <v>0</v>
      </c>
      <c r="AY57" s="82">
        <f>'SO 02.01. Fasáda NN'!J38</f>
        <v>0</v>
      </c>
      <c r="AZ57" s="82">
        <f>'SO 02.01. Fasáda NN'!F35</f>
        <v>0</v>
      </c>
      <c r="BA57" s="82">
        <f>'SO 02.01. Fasáda NN'!F36</f>
        <v>0</v>
      </c>
      <c r="BB57" s="82">
        <f>'SO 02.01. Fasáda NN'!F37</f>
        <v>0</v>
      </c>
      <c r="BC57" s="82">
        <f>'SO 02.01. Fasáda NN'!F38</f>
        <v>0</v>
      </c>
      <c r="BD57" s="84">
        <f>'SO 02.01. Fasáda NN'!F39</f>
        <v>0</v>
      </c>
      <c r="BT57" s="85" t="s">
        <v>83</v>
      </c>
      <c r="BV57" s="85" t="s">
        <v>76</v>
      </c>
      <c r="BW57" s="85" t="s">
        <v>88</v>
      </c>
      <c r="BX57" s="85" t="s">
        <v>85</v>
      </c>
      <c r="CL57" s="85" t="s">
        <v>3</v>
      </c>
    </row>
    <row r="58" spans="1:91" s="6" customFormat="1" ht="24.4" customHeight="1">
      <c r="A58" s="69" t="s">
        <v>78</v>
      </c>
      <c r="B58" s="79"/>
      <c r="C58" s="9"/>
      <c r="D58" s="9"/>
      <c r="E58" s="322" t="s">
        <v>846</v>
      </c>
      <c r="F58" s="322"/>
      <c r="G58" s="322"/>
      <c r="H58" s="322"/>
      <c r="I58" s="322"/>
      <c r="J58" s="9"/>
      <c r="K58" s="322" t="s">
        <v>89</v>
      </c>
      <c r="L58" s="322"/>
      <c r="M58" s="322"/>
      <c r="N58" s="322"/>
      <c r="O58" s="322"/>
      <c r="P58" s="322"/>
      <c r="Q58" s="322"/>
      <c r="R58" s="322"/>
      <c r="S58" s="322"/>
      <c r="T58" s="322"/>
      <c r="U58" s="322"/>
      <c r="V58" s="322"/>
      <c r="W58" s="322"/>
      <c r="X58" s="322"/>
      <c r="Y58" s="322"/>
      <c r="Z58" s="322"/>
      <c r="AA58" s="322"/>
      <c r="AB58" s="322"/>
      <c r="AC58" s="322"/>
      <c r="AD58" s="322"/>
      <c r="AE58" s="322"/>
      <c r="AF58" s="322"/>
      <c r="AG58" s="316">
        <f>'SO 02.02. Střecha NN'!J32</f>
        <v>0</v>
      </c>
      <c r="AH58" s="317"/>
      <c r="AI58" s="317"/>
      <c r="AJ58" s="317"/>
      <c r="AK58" s="317"/>
      <c r="AL58" s="317"/>
      <c r="AM58" s="317"/>
      <c r="AN58" s="316">
        <f>SUM(AG58,AT58)</f>
        <v>0</v>
      </c>
      <c r="AO58" s="317"/>
      <c r="AP58" s="317"/>
      <c r="AQ58" s="80" t="s">
        <v>87</v>
      </c>
      <c r="AR58" s="79"/>
      <c r="AS58" s="86">
        <v>0</v>
      </c>
      <c r="AT58" s="87">
        <f>ROUND(SUM(AV58:AW58),2)</f>
        <v>0</v>
      </c>
      <c r="AU58" s="88">
        <f>'SO 02.02. Střecha NN'!P93</f>
        <v>0</v>
      </c>
      <c r="AV58" s="87">
        <f>'SO 02.02. Střecha NN'!J35</f>
        <v>0</v>
      </c>
      <c r="AW58" s="87">
        <f>'SO 02.02. Střecha NN'!J36</f>
        <v>0</v>
      </c>
      <c r="AX58" s="87">
        <f>'SO 02.02. Střecha NN'!J37</f>
        <v>0</v>
      </c>
      <c r="AY58" s="87">
        <f>'SO 02.02. Střecha NN'!J38</f>
        <v>0</v>
      </c>
      <c r="AZ58" s="87">
        <f>'SO 02.02. Střecha NN'!F35</f>
        <v>0</v>
      </c>
      <c r="BA58" s="87">
        <f>'SO 02.02. Střecha NN'!F36</f>
        <v>0</v>
      </c>
      <c r="BB58" s="87">
        <f>'SO 02.02. Střecha NN'!F37</f>
        <v>0</v>
      </c>
      <c r="BC58" s="87">
        <f>'SO 02.02. Střecha NN'!F38</f>
        <v>0</v>
      </c>
      <c r="BD58" s="89">
        <f>'SO 02.02. Střecha NN'!F39</f>
        <v>0</v>
      </c>
      <c r="BT58" s="85" t="s">
        <v>83</v>
      </c>
      <c r="BV58" s="85" t="s">
        <v>76</v>
      </c>
      <c r="BW58" s="85" t="s">
        <v>90</v>
      </c>
      <c r="BX58" s="85" t="s">
        <v>85</v>
      </c>
      <c r="CL58" s="85" t="s">
        <v>3</v>
      </c>
    </row>
    <row r="59" spans="1:91" s="1" customFormat="1" ht="30" customHeight="1">
      <c r="B59" s="31"/>
      <c r="AR59" s="31"/>
    </row>
    <row r="60" spans="1:91" s="1" customFormat="1" ht="6.95" customHeight="1"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31"/>
    </row>
  </sheetData>
  <mergeCells count="54">
    <mergeCell ref="E57:I57"/>
    <mergeCell ref="K57:AF57"/>
    <mergeCell ref="E58:I58"/>
    <mergeCell ref="K58:AF58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N58:AP58"/>
    <mergeCell ref="AG58:AM58"/>
    <mergeCell ref="L33:P33"/>
    <mergeCell ref="AN52:AP52"/>
    <mergeCell ref="AG52:AM52"/>
    <mergeCell ref="AN55:AP55"/>
    <mergeCell ref="AG55:AM55"/>
    <mergeCell ref="AG54:AM54"/>
    <mergeCell ref="AN54:AP54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 00 - Vedlejší a ostaní...'!C2" display="/"/>
    <hyperlink ref="A57" location="'SO 01.01. - Fasáda - neuz...'!C2" display="/"/>
    <hyperlink ref="A58" location="'SO 01.02. - Střecha - neu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90"/>
  <sheetViews>
    <sheetView showGridLines="0" workbookViewId="0">
      <selection activeCell="E10" sqref="E10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7.5" customWidth="1"/>
    <col min="8" max="8" width="9.5" customWidth="1"/>
    <col min="9" max="9" width="12.1640625" style="90" customWidth="1"/>
    <col min="10" max="10" width="20.1640625" customWidth="1"/>
    <col min="11" max="11" width="13.33203125" hidden="1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46" ht="36.950000000000003" customHeight="1">
      <c r="L2" s="292" t="s">
        <v>6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82</v>
      </c>
    </row>
    <row r="3" spans="2:46" ht="6.95" customHeight="1">
      <c r="B3" s="18"/>
      <c r="C3" s="19"/>
      <c r="D3" s="19"/>
      <c r="E3" s="19"/>
      <c r="F3" s="19"/>
      <c r="G3" s="19"/>
      <c r="H3" s="19"/>
      <c r="I3" s="91"/>
      <c r="J3" s="19"/>
      <c r="K3" s="19"/>
      <c r="L3" s="20"/>
      <c r="AT3" s="17" t="s">
        <v>83</v>
      </c>
    </row>
    <row r="4" spans="2:46" ht="24.95" customHeight="1">
      <c r="B4" s="20"/>
      <c r="D4" s="21" t="s">
        <v>91</v>
      </c>
      <c r="L4" s="20"/>
      <c r="M4" s="22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6" t="s">
        <v>17</v>
      </c>
      <c r="L6" s="20"/>
    </row>
    <row r="7" spans="2:46" ht="16.350000000000001" customHeight="1">
      <c r="B7" s="20"/>
      <c r="E7" s="323" t="str">
        <f>'Rekapitulace stavby'!K6</f>
        <v>ENERGETICKÉ ÚSPORY V AREÁLU DÍTĚ LOGISTIC S.R.O. - SKLADOVACÍ HALY (neuznatelné náklady)</v>
      </c>
      <c r="F7" s="324"/>
      <c r="G7" s="324"/>
      <c r="H7" s="324"/>
      <c r="L7" s="20"/>
    </row>
    <row r="8" spans="2:46" s="1" customFormat="1" ht="12" customHeight="1">
      <c r="B8" s="31"/>
      <c r="D8" s="335" t="s">
        <v>92</v>
      </c>
      <c r="F8" s="336" t="s">
        <v>841</v>
      </c>
      <c r="I8" s="92"/>
      <c r="L8" s="31"/>
    </row>
    <row r="9" spans="2:46" s="1" customFormat="1" ht="36.950000000000003" customHeight="1">
      <c r="B9" s="31"/>
      <c r="E9" s="300" t="s">
        <v>849</v>
      </c>
      <c r="F9" s="299"/>
      <c r="G9" s="299"/>
      <c r="H9" s="299"/>
      <c r="I9" s="92"/>
      <c r="L9" s="31"/>
    </row>
    <row r="10" spans="2:46" s="1" customFormat="1" ht="11.25">
      <c r="B10" s="31"/>
      <c r="I10" s="92"/>
      <c r="L10" s="31"/>
    </row>
    <row r="11" spans="2:46" s="1" customFormat="1" ht="12" customHeight="1">
      <c r="B11" s="31"/>
      <c r="D11" s="26" t="s">
        <v>18</v>
      </c>
      <c r="F11" s="17" t="s">
        <v>3</v>
      </c>
      <c r="I11" s="93" t="s">
        <v>20</v>
      </c>
      <c r="J11" s="17" t="s">
        <v>3</v>
      </c>
      <c r="L11" s="31"/>
    </row>
    <row r="12" spans="2:46" s="1" customFormat="1" ht="12" customHeight="1">
      <c r="B12" s="31"/>
      <c r="D12" s="26" t="s">
        <v>21</v>
      </c>
      <c r="F12" s="17" t="s">
        <v>22</v>
      </c>
      <c r="I12" s="93" t="s">
        <v>23</v>
      </c>
      <c r="J12" s="47">
        <f>'Rekapitulace stavby'!AN8</f>
        <v>43642</v>
      </c>
      <c r="L12" s="31"/>
    </row>
    <row r="13" spans="2:46" s="1" customFormat="1" ht="10.9" customHeight="1">
      <c r="B13" s="31"/>
      <c r="I13" s="92"/>
      <c r="L13" s="31"/>
    </row>
    <row r="14" spans="2:46" s="1" customFormat="1" ht="12" customHeight="1">
      <c r="B14" s="31"/>
      <c r="D14" s="26" t="s">
        <v>24</v>
      </c>
      <c r="I14" s="93" t="s">
        <v>25</v>
      </c>
      <c r="J14" s="17" t="s">
        <v>3</v>
      </c>
      <c r="L14" s="31"/>
    </row>
    <row r="15" spans="2:46" s="1" customFormat="1" ht="18" customHeight="1">
      <c r="B15" s="31"/>
      <c r="E15" s="17" t="s">
        <v>26</v>
      </c>
      <c r="I15" s="93" t="s">
        <v>27</v>
      </c>
      <c r="J15" s="17" t="s">
        <v>3</v>
      </c>
      <c r="L15" s="31"/>
    </row>
    <row r="16" spans="2:46" s="1" customFormat="1" ht="6.95" customHeight="1">
      <c r="B16" s="31"/>
      <c r="I16" s="92"/>
      <c r="L16" s="31"/>
    </row>
    <row r="17" spans="2:12" s="1" customFormat="1" ht="12" customHeight="1">
      <c r="B17" s="31"/>
      <c r="D17" s="26" t="s">
        <v>28</v>
      </c>
      <c r="I17" s="93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25" t="str">
        <f>'Rekapitulace stavby'!E14</f>
        <v>Vyplň údaj</v>
      </c>
      <c r="F18" s="303"/>
      <c r="G18" s="303"/>
      <c r="H18" s="303"/>
      <c r="I18" s="93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I19" s="92"/>
      <c r="L19" s="31"/>
    </row>
    <row r="20" spans="2:12" s="1" customFormat="1" ht="12" customHeight="1">
      <c r="B20" s="31"/>
      <c r="D20" s="26" t="s">
        <v>30</v>
      </c>
      <c r="I20" s="93" t="s">
        <v>25</v>
      </c>
      <c r="J20" s="17" t="s">
        <v>31</v>
      </c>
      <c r="L20" s="31"/>
    </row>
    <row r="21" spans="2:12" s="1" customFormat="1" ht="18" customHeight="1">
      <c r="B21" s="31"/>
      <c r="E21" s="17" t="s">
        <v>32</v>
      </c>
      <c r="I21" s="93" t="s">
        <v>27</v>
      </c>
      <c r="J21" s="17" t="s">
        <v>33</v>
      </c>
      <c r="L21" s="31"/>
    </row>
    <row r="22" spans="2:12" s="1" customFormat="1" ht="6.95" customHeight="1">
      <c r="B22" s="31"/>
      <c r="I22" s="92"/>
      <c r="L22" s="31"/>
    </row>
    <row r="23" spans="2:12" s="1" customFormat="1" ht="12" customHeight="1">
      <c r="B23" s="31"/>
      <c r="D23" s="26" t="s">
        <v>35</v>
      </c>
      <c r="I23" s="93" t="s">
        <v>25</v>
      </c>
      <c r="J23" s="17" t="s">
        <v>36</v>
      </c>
      <c r="L23" s="31"/>
    </row>
    <row r="24" spans="2:12" s="1" customFormat="1" ht="18" customHeight="1">
      <c r="B24" s="31"/>
      <c r="E24" s="17" t="s">
        <v>37</v>
      </c>
      <c r="I24" s="93" t="s">
        <v>27</v>
      </c>
      <c r="J24" s="17" t="s">
        <v>3</v>
      </c>
      <c r="L24" s="31"/>
    </row>
    <row r="25" spans="2:12" s="1" customFormat="1" ht="6.95" customHeight="1">
      <c r="B25" s="31"/>
      <c r="I25" s="92"/>
      <c r="L25" s="31"/>
    </row>
    <row r="26" spans="2:12" s="1" customFormat="1" ht="12" customHeight="1">
      <c r="B26" s="31"/>
      <c r="D26" s="26" t="s">
        <v>38</v>
      </c>
      <c r="I26" s="92"/>
      <c r="L26" s="31"/>
    </row>
    <row r="27" spans="2:12" s="7" customFormat="1" ht="16.350000000000001" customHeight="1">
      <c r="B27" s="94"/>
      <c r="E27" s="307" t="s">
        <v>3</v>
      </c>
      <c r="F27" s="307"/>
      <c r="G27" s="307"/>
      <c r="H27" s="307"/>
      <c r="I27" s="95"/>
      <c r="L27" s="94"/>
    </row>
    <row r="28" spans="2:12" s="1" customFormat="1" ht="6.95" customHeight="1">
      <c r="B28" s="31"/>
      <c r="I28" s="92"/>
      <c r="L28" s="31"/>
    </row>
    <row r="29" spans="2:12" s="1" customFormat="1" ht="6.95" customHeight="1">
      <c r="B29" s="31"/>
      <c r="D29" s="48"/>
      <c r="E29" s="48"/>
      <c r="F29" s="48"/>
      <c r="G29" s="48"/>
      <c r="H29" s="48"/>
      <c r="I29" s="96"/>
      <c r="J29" s="48"/>
      <c r="K29" s="48"/>
      <c r="L29" s="31"/>
    </row>
    <row r="30" spans="2:12" s="1" customFormat="1" ht="25.35" customHeight="1">
      <c r="B30" s="31"/>
      <c r="D30" s="97" t="s">
        <v>40</v>
      </c>
      <c r="I30" s="92"/>
      <c r="J30" s="61">
        <f>ROUND(J83, 2)</f>
        <v>0</v>
      </c>
      <c r="L30" s="31"/>
    </row>
    <row r="31" spans="2:12" s="1" customFormat="1" ht="6.95" customHeight="1">
      <c r="B31" s="31"/>
      <c r="D31" s="48"/>
      <c r="E31" s="48"/>
      <c r="F31" s="48"/>
      <c r="G31" s="48"/>
      <c r="H31" s="48"/>
      <c r="I31" s="96"/>
      <c r="J31" s="48"/>
      <c r="K31" s="48"/>
      <c r="L31" s="31"/>
    </row>
    <row r="32" spans="2:12" s="1" customFormat="1" ht="14.45" customHeight="1">
      <c r="B32" s="31"/>
      <c r="F32" s="34" t="s">
        <v>42</v>
      </c>
      <c r="I32" s="98" t="s">
        <v>41</v>
      </c>
      <c r="J32" s="34" t="s">
        <v>43</v>
      </c>
      <c r="L32" s="31"/>
    </row>
    <row r="33" spans="2:12" s="1" customFormat="1" ht="14.45" customHeight="1">
      <c r="B33" s="31"/>
      <c r="D33" s="26" t="s">
        <v>44</v>
      </c>
      <c r="E33" s="26" t="s">
        <v>45</v>
      </c>
      <c r="F33" s="99">
        <f>ROUND((SUM(BE83:BE89)),  2)</f>
        <v>0</v>
      </c>
      <c r="I33" s="100">
        <v>0.21</v>
      </c>
      <c r="J33" s="99">
        <f>ROUND(((SUM(BE83:BE89))*I33),  2)</f>
        <v>0</v>
      </c>
      <c r="L33" s="31"/>
    </row>
    <row r="34" spans="2:12" s="1" customFormat="1" ht="14.45" customHeight="1">
      <c r="B34" s="31"/>
      <c r="E34" s="26" t="s">
        <v>46</v>
      </c>
      <c r="F34" s="99">
        <f>ROUND((SUM(BF83:BF89)),  2)</f>
        <v>0</v>
      </c>
      <c r="I34" s="100">
        <v>0.15</v>
      </c>
      <c r="J34" s="99">
        <f>ROUND(((SUM(BF83:BF89))*I34),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9">
        <f>ROUND((SUM(BG83:BG89)),  2)</f>
        <v>0</v>
      </c>
      <c r="I35" s="100">
        <v>0.21</v>
      </c>
      <c r="J35" s="99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9">
        <f>ROUND((SUM(BH83:BH89)),  2)</f>
        <v>0</v>
      </c>
      <c r="I36" s="100">
        <v>0.15</v>
      </c>
      <c r="J36" s="99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9">
        <f>ROUND((SUM(BI83:BI89)),  2)</f>
        <v>0</v>
      </c>
      <c r="I37" s="100">
        <v>0</v>
      </c>
      <c r="J37" s="99">
        <f>0</f>
        <v>0</v>
      </c>
      <c r="L37" s="31"/>
    </row>
    <row r="38" spans="2:12" s="1" customFormat="1" ht="6.95" customHeight="1">
      <c r="B38" s="31"/>
      <c r="I38" s="92"/>
      <c r="L38" s="31"/>
    </row>
    <row r="39" spans="2:12" s="1" customFormat="1" ht="25.35" customHeight="1">
      <c r="B39" s="31"/>
      <c r="C39" s="101"/>
      <c r="D39" s="102" t="s">
        <v>50</v>
      </c>
      <c r="E39" s="52"/>
      <c r="F39" s="52"/>
      <c r="G39" s="103" t="s">
        <v>51</v>
      </c>
      <c r="H39" s="104" t="s">
        <v>52</v>
      </c>
      <c r="I39" s="105"/>
      <c r="J39" s="106">
        <f>SUM(J30:J37)</f>
        <v>0</v>
      </c>
      <c r="K39" s="107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108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109"/>
      <c r="J44" s="43"/>
      <c r="K44" s="43"/>
      <c r="L44" s="31"/>
    </row>
    <row r="45" spans="2:12" s="1" customFormat="1" ht="24.95" customHeight="1">
      <c r="B45" s="31"/>
      <c r="C45" s="21" t="s">
        <v>93</v>
      </c>
      <c r="I45" s="92"/>
      <c r="L45" s="31"/>
    </row>
    <row r="46" spans="2:12" s="1" customFormat="1" ht="6.95" customHeight="1">
      <c r="B46" s="31"/>
      <c r="I46" s="92"/>
      <c r="L46" s="31"/>
    </row>
    <row r="47" spans="2:12" s="1" customFormat="1" ht="12" customHeight="1">
      <c r="B47" s="31"/>
      <c r="C47" s="26" t="s">
        <v>17</v>
      </c>
      <c r="I47" s="92"/>
      <c r="L47" s="31"/>
    </row>
    <row r="48" spans="2:12" s="1" customFormat="1" ht="16.350000000000001" customHeight="1">
      <c r="B48" s="31"/>
      <c r="E48" s="323" t="str">
        <f>E7</f>
        <v>ENERGETICKÉ ÚSPORY V AREÁLU DÍTĚ LOGISTIC S.R.O. - SKLADOVACÍ HALY (neuznatelné náklady)</v>
      </c>
      <c r="F48" s="324"/>
      <c r="G48" s="324"/>
      <c r="H48" s="324"/>
      <c r="I48" s="92"/>
      <c r="L48" s="31"/>
    </row>
    <row r="49" spans="2:47" s="1" customFormat="1" ht="12" customHeight="1">
      <c r="B49" s="31"/>
      <c r="C49" s="26" t="s">
        <v>92</v>
      </c>
      <c r="I49" s="92"/>
      <c r="L49" s="31"/>
    </row>
    <row r="50" spans="2:47" s="1" customFormat="1" ht="16.350000000000001" customHeight="1">
      <c r="B50" s="31"/>
      <c r="E50" s="300" t="str">
        <f>E9</f>
        <v>SO-02.00 Vedlejší a ostaní náklady - neuznatelné položky</v>
      </c>
      <c r="F50" s="299"/>
      <c r="G50" s="299"/>
      <c r="H50" s="299"/>
      <c r="I50" s="92"/>
      <c r="L50" s="31"/>
    </row>
    <row r="51" spans="2:47" s="1" customFormat="1" ht="6.95" customHeight="1">
      <c r="B51" s="31"/>
      <c r="I51" s="92"/>
      <c r="L51" s="31"/>
    </row>
    <row r="52" spans="2:47" s="1" customFormat="1" ht="12" customHeight="1">
      <c r="B52" s="31"/>
      <c r="C52" s="26" t="s">
        <v>21</v>
      </c>
      <c r="F52" s="17" t="str">
        <f>F12</f>
        <v>Hradec Králové - Slezské předměstí</v>
      </c>
      <c r="I52" s="93" t="s">
        <v>23</v>
      </c>
      <c r="J52" s="47">
        <f>IF(J12="","",J12)</f>
        <v>43642</v>
      </c>
      <c r="L52" s="31"/>
    </row>
    <row r="53" spans="2:47" s="1" customFormat="1" ht="6.95" customHeight="1">
      <c r="B53" s="31"/>
      <c r="I53" s="92"/>
      <c r="L53" s="31"/>
    </row>
    <row r="54" spans="2:47" s="1" customFormat="1" ht="13.35" customHeight="1">
      <c r="B54" s="31"/>
      <c r="C54" s="26" t="s">
        <v>24</v>
      </c>
      <c r="F54" s="17" t="str">
        <f>E15</f>
        <v>Dítě Logistic s.r.o.,Bražecká 97,Náchod</v>
      </c>
      <c r="I54" s="93" t="s">
        <v>30</v>
      </c>
      <c r="J54" s="29" t="str">
        <f>E21</f>
        <v xml:space="preserve">Proxion s.r.o., Náchod </v>
      </c>
      <c r="L54" s="31"/>
    </row>
    <row r="55" spans="2:47" s="1" customFormat="1" ht="13.35" customHeight="1">
      <c r="B55" s="31"/>
      <c r="C55" s="26" t="s">
        <v>28</v>
      </c>
      <c r="F55" s="17" t="str">
        <f>IF(E18="","",E18)</f>
        <v>Vyplň údaj</v>
      </c>
      <c r="I55" s="93" t="s">
        <v>35</v>
      </c>
      <c r="J55" s="29" t="str">
        <f>E24</f>
        <v>Ivan mezera</v>
      </c>
      <c r="L55" s="31"/>
    </row>
    <row r="56" spans="2:47" s="1" customFormat="1" ht="10.35" customHeight="1">
      <c r="B56" s="31"/>
      <c r="I56" s="92"/>
      <c r="L56" s="31"/>
    </row>
    <row r="57" spans="2:47" s="1" customFormat="1" ht="29.25" customHeight="1">
      <c r="B57" s="31"/>
      <c r="C57" s="110" t="s">
        <v>94</v>
      </c>
      <c r="D57" s="101"/>
      <c r="E57" s="101"/>
      <c r="F57" s="101"/>
      <c r="G57" s="101"/>
      <c r="H57" s="101"/>
      <c r="I57" s="111"/>
      <c r="J57" s="112" t="s">
        <v>95</v>
      </c>
      <c r="K57" s="101"/>
      <c r="L57" s="31"/>
    </row>
    <row r="58" spans="2:47" s="1" customFormat="1" ht="10.35" customHeight="1">
      <c r="B58" s="31"/>
      <c r="I58" s="92"/>
      <c r="L58" s="31"/>
    </row>
    <row r="59" spans="2:47" s="1" customFormat="1" ht="22.9" customHeight="1">
      <c r="B59" s="31"/>
      <c r="C59" s="113" t="s">
        <v>72</v>
      </c>
      <c r="I59" s="92"/>
      <c r="J59" s="61">
        <f>J83</f>
        <v>0</v>
      </c>
      <c r="L59" s="31"/>
      <c r="AU59" s="17" t="s">
        <v>96</v>
      </c>
    </row>
    <row r="60" spans="2:47" s="8" customFormat="1" ht="24.95" customHeight="1">
      <c r="B60" s="114"/>
      <c r="D60" s="115" t="s">
        <v>97</v>
      </c>
      <c r="E60" s="116"/>
      <c r="F60" s="116"/>
      <c r="G60" s="116"/>
      <c r="H60" s="116"/>
      <c r="I60" s="117"/>
      <c r="J60" s="118">
        <f>J84</f>
        <v>0</v>
      </c>
      <c r="L60" s="114"/>
    </row>
    <row r="61" spans="2:47" s="9" customFormat="1" ht="19.899999999999999" customHeight="1">
      <c r="B61" s="119"/>
      <c r="D61" s="120" t="s">
        <v>98</v>
      </c>
      <c r="E61" s="121"/>
      <c r="F61" s="121"/>
      <c r="G61" s="121"/>
      <c r="H61" s="121"/>
      <c r="I61" s="122"/>
      <c r="J61" s="123">
        <f>J85</f>
        <v>0</v>
      </c>
      <c r="L61" s="119"/>
    </row>
    <row r="62" spans="2:47" s="9" customFormat="1" ht="19.899999999999999" customHeight="1">
      <c r="B62" s="119"/>
      <c r="D62" s="120" t="s">
        <v>99</v>
      </c>
      <c r="E62" s="121"/>
      <c r="F62" s="121"/>
      <c r="G62" s="121"/>
      <c r="H62" s="121"/>
      <c r="I62" s="122"/>
      <c r="J62" s="123">
        <f>J87</f>
        <v>0</v>
      </c>
      <c r="L62" s="119"/>
    </row>
    <row r="63" spans="2:47" s="9" customFormat="1" ht="19.899999999999999" customHeight="1">
      <c r="B63" s="119"/>
      <c r="D63" s="120" t="s">
        <v>100</v>
      </c>
      <c r="E63" s="121"/>
      <c r="F63" s="121"/>
      <c r="G63" s="121"/>
      <c r="H63" s="121"/>
      <c r="I63" s="122"/>
      <c r="J63" s="123">
        <f>J88</f>
        <v>0</v>
      </c>
      <c r="L63" s="119"/>
    </row>
    <row r="64" spans="2:47" s="1" customFormat="1" ht="21.75" customHeight="1">
      <c r="B64" s="31"/>
      <c r="I64" s="92"/>
      <c r="L64" s="31"/>
    </row>
    <row r="65" spans="2:12" s="1" customFormat="1" ht="6.95" customHeight="1">
      <c r="B65" s="40"/>
      <c r="C65" s="41"/>
      <c r="D65" s="41"/>
      <c r="E65" s="41"/>
      <c r="F65" s="41"/>
      <c r="G65" s="41"/>
      <c r="H65" s="41"/>
      <c r="I65" s="108"/>
      <c r="J65" s="41"/>
      <c r="K65" s="41"/>
      <c r="L65" s="31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109"/>
      <c r="J69" s="43"/>
      <c r="K69" s="43"/>
      <c r="L69" s="31"/>
    </row>
    <row r="70" spans="2:12" s="1" customFormat="1" ht="24.95" customHeight="1">
      <c r="B70" s="31"/>
      <c r="C70" s="21" t="s">
        <v>101</v>
      </c>
      <c r="I70" s="92"/>
      <c r="L70" s="31"/>
    </row>
    <row r="71" spans="2:12" s="1" customFormat="1" ht="6.95" customHeight="1">
      <c r="B71" s="31"/>
      <c r="I71" s="92"/>
      <c r="L71" s="31"/>
    </row>
    <row r="72" spans="2:12" s="1" customFormat="1" ht="12" customHeight="1">
      <c r="B72" s="31"/>
      <c r="C72" s="26" t="s">
        <v>17</v>
      </c>
      <c r="I72" s="92"/>
      <c r="L72" s="31"/>
    </row>
    <row r="73" spans="2:12" s="1" customFormat="1" ht="16.350000000000001" customHeight="1">
      <c r="B73" s="31"/>
      <c r="E73" s="323" t="str">
        <f>E7</f>
        <v>ENERGETICKÉ ÚSPORY V AREÁLU DÍTĚ LOGISTIC S.R.O. - SKLADOVACÍ HALY (neuznatelné náklady)</v>
      </c>
      <c r="F73" s="324"/>
      <c r="G73" s="324"/>
      <c r="H73" s="324"/>
      <c r="I73" s="92"/>
      <c r="L73" s="31"/>
    </row>
    <row r="74" spans="2:12" s="1" customFormat="1" ht="12" customHeight="1">
      <c r="B74" s="31"/>
      <c r="C74" s="26" t="s">
        <v>92</v>
      </c>
      <c r="I74" s="92"/>
      <c r="L74" s="31"/>
    </row>
    <row r="75" spans="2:12" s="1" customFormat="1" ht="16.350000000000001" customHeight="1">
      <c r="B75" s="31"/>
      <c r="E75" s="300" t="str">
        <f>E9</f>
        <v>SO-02.00 Vedlejší a ostaní náklady - neuznatelné položky</v>
      </c>
      <c r="F75" s="299"/>
      <c r="G75" s="299"/>
      <c r="H75" s="299"/>
      <c r="I75" s="92"/>
      <c r="L75" s="31"/>
    </row>
    <row r="76" spans="2:12" s="1" customFormat="1" ht="6.95" customHeight="1">
      <c r="B76" s="31"/>
      <c r="I76" s="92"/>
      <c r="L76" s="31"/>
    </row>
    <row r="77" spans="2:12" s="1" customFormat="1" ht="12" customHeight="1">
      <c r="B77" s="31"/>
      <c r="C77" s="26" t="s">
        <v>21</v>
      </c>
      <c r="F77" s="17" t="str">
        <f>F12</f>
        <v>Hradec Králové - Slezské předměstí</v>
      </c>
      <c r="I77" s="93" t="s">
        <v>23</v>
      </c>
      <c r="J77" s="47">
        <f>IF(J12="","",J12)</f>
        <v>43642</v>
      </c>
      <c r="L77" s="31"/>
    </row>
    <row r="78" spans="2:12" s="1" customFormat="1" ht="6.95" customHeight="1">
      <c r="B78" s="31"/>
      <c r="I78" s="92"/>
      <c r="L78" s="31"/>
    </row>
    <row r="79" spans="2:12" s="1" customFormat="1" ht="13.35" customHeight="1">
      <c r="B79" s="31"/>
      <c r="C79" s="26" t="s">
        <v>24</v>
      </c>
      <c r="F79" s="17" t="str">
        <f>E15</f>
        <v>Dítě Logistic s.r.o.,Bražecká 97,Náchod</v>
      </c>
      <c r="I79" s="93" t="s">
        <v>30</v>
      </c>
      <c r="J79" s="29" t="str">
        <f>E21</f>
        <v xml:space="preserve">Proxion s.r.o., Náchod </v>
      </c>
      <c r="L79" s="31"/>
    </row>
    <row r="80" spans="2:12" s="1" customFormat="1" ht="13.35" customHeight="1">
      <c r="B80" s="31"/>
      <c r="C80" s="26" t="s">
        <v>28</v>
      </c>
      <c r="F80" s="17" t="str">
        <f>IF(E18="","",E18)</f>
        <v>Vyplň údaj</v>
      </c>
      <c r="I80" s="93" t="s">
        <v>35</v>
      </c>
      <c r="J80" s="29" t="str">
        <f>E24</f>
        <v>Ivan mezera</v>
      </c>
      <c r="L80" s="31"/>
    </row>
    <row r="81" spans="2:65" s="1" customFormat="1" ht="10.35" customHeight="1">
      <c r="B81" s="31"/>
      <c r="I81" s="92"/>
      <c r="L81" s="31"/>
    </row>
    <row r="82" spans="2:65" s="10" customFormat="1" ht="29.25" customHeight="1">
      <c r="B82" s="124"/>
      <c r="C82" s="125" t="s">
        <v>102</v>
      </c>
      <c r="D82" s="126" t="s">
        <v>59</v>
      </c>
      <c r="E82" s="126" t="s">
        <v>55</v>
      </c>
      <c r="F82" s="126" t="s">
        <v>56</v>
      </c>
      <c r="G82" s="126" t="s">
        <v>103</v>
      </c>
      <c r="H82" s="126" t="s">
        <v>104</v>
      </c>
      <c r="I82" s="127" t="s">
        <v>105</v>
      </c>
      <c r="J82" s="128" t="s">
        <v>95</v>
      </c>
      <c r="K82" s="129" t="s">
        <v>106</v>
      </c>
      <c r="L82" s="124"/>
      <c r="M82" s="54" t="s">
        <v>3</v>
      </c>
      <c r="N82" s="55" t="s">
        <v>44</v>
      </c>
      <c r="O82" s="55" t="s">
        <v>107</v>
      </c>
      <c r="P82" s="55" t="s">
        <v>108</v>
      </c>
      <c r="Q82" s="55" t="s">
        <v>109</v>
      </c>
      <c r="R82" s="55" t="s">
        <v>110</v>
      </c>
      <c r="S82" s="55" t="s">
        <v>111</v>
      </c>
      <c r="T82" s="56" t="s">
        <v>112</v>
      </c>
    </row>
    <row r="83" spans="2:65" s="1" customFormat="1" ht="22.9" customHeight="1">
      <c r="B83" s="31"/>
      <c r="C83" s="59" t="s">
        <v>113</v>
      </c>
      <c r="I83" s="92"/>
      <c r="J83" s="130">
        <f>BK83</f>
        <v>0</v>
      </c>
      <c r="L83" s="31"/>
      <c r="M83" s="57"/>
      <c r="N83" s="48"/>
      <c r="O83" s="48"/>
      <c r="P83" s="131">
        <f>P84</f>
        <v>0</v>
      </c>
      <c r="Q83" s="48"/>
      <c r="R83" s="131">
        <f>R84</f>
        <v>0</v>
      </c>
      <c r="S83" s="48"/>
      <c r="T83" s="132">
        <f>T84</f>
        <v>0</v>
      </c>
      <c r="AT83" s="17" t="s">
        <v>73</v>
      </c>
      <c r="AU83" s="17" t="s">
        <v>96</v>
      </c>
      <c r="BK83" s="133">
        <f>BK84</f>
        <v>0</v>
      </c>
    </row>
    <row r="84" spans="2:65" s="11" customFormat="1" ht="25.9" customHeight="1">
      <c r="B84" s="134"/>
      <c r="D84" s="135" t="s">
        <v>73</v>
      </c>
      <c r="E84" s="136" t="s">
        <v>114</v>
      </c>
      <c r="F84" s="136" t="s">
        <v>115</v>
      </c>
      <c r="I84" s="137"/>
      <c r="J84" s="138">
        <f>BK84</f>
        <v>0</v>
      </c>
      <c r="L84" s="134"/>
      <c r="M84" s="139"/>
      <c r="N84" s="140"/>
      <c r="O84" s="140"/>
      <c r="P84" s="141">
        <f>P85+P87+P88</f>
        <v>0</v>
      </c>
      <c r="Q84" s="140"/>
      <c r="R84" s="141">
        <f>R85+R87+R88</f>
        <v>0</v>
      </c>
      <c r="S84" s="140"/>
      <c r="T84" s="142">
        <f>T85+T87+T88</f>
        <v>0</v>
      </c>
      <c r="AR84" s="135" t="s">
        <v>116</v>
      </c>
      <c r="AT84" s="143" t="s">
        <v>73</v>
      </c>
      <c r="AU84" s="143" t="s">
        <v>74</v>
      </c>
      <c r="AY84" s="135" t="s">
        <v>117</v>
      </c>
      <c r="BK84" s="144">
        <f>BK85+BK87+BK88</f>
        <v>0</v>
      </c>
    </row>
    <row r="85" spans="2:65" s="11" customFormat="1" ht="22.9" customHeight="1">
      <c r="B85" s="134"/>
      <c r="D85" s="135" t="s">
        <v>73</v>
      </c>
      <c r="E85" s="145" t="s">
        <v>118</v>
      </c>
      <c r="F85" s="145" t="s">
        <v>119</v>
      </c>
      <c r="I85" s="137"/>
      <c r="J85" s="146">
        <f>BK85</f>
        <v>0</v>
      </c>
      <c r="L85" s="134"/>
      <c r="M85" s="139"/>
      <c r="N85" s="140"/>
      <c r="O85" s="140"/>
      <c r="P85" s="141">
        <f>P86</f>
        <v>0</v>
      </c>
      <c r="Q85" s="140"/>
      <c r="R85" s="141">
        <f>R86</f>
        <v>0</v>
      </c>
      <c r="S85" s="140"/>
      <c r="T85" s="142">
        <f>T86</f>
        <v>0</v>
      </c>
      <c r="AR85" s="135" t="s">
        <v>116</v>
      </c>
      <c r="AT85" s="143" t="s">
        <v>73</v>
      </c>
      <c r="AU85" s="143" t="s">
        <v>81</v>
      </c>
      <c r="AY85" s="135" t="s">
        <v>117</v>
      </c>
      <c r="BK85" s="144">
        <f>BK86</f>
        <v>0</v>
      </c>
    </row>
    <row r="86" spans="2:65" s="1" customFormat="1" ht="16.350000000000001" customHeight="1">
      <c r="B86" s="147"/>
      <c r="C86" s="148" t="s">
        <v>81</v>
      </c>
      <c r="D86" s="148" t="s">
        <v>120</v>
      </c>
      <c r="E86" s="149" t="s">
        <v>121</v>
      </c>
      <c r="F86" s="150" t="s">
        <v>122</v>
      </c>
      <c r="G86" s="151" t="s">
        <v>123</v>
      </c>
      <c r="H86" s="152"/>
      <c r="I86" s="153"/>
      <c r="J86" s="154">
        <f>ROUND(I86*H86,2)</f>
        <v>0</v>
      </c>
      <c r="K86" s="150" t="s">
        <v>124</v>
      </c>
      <c r="L86" s="31"/>
      <c r="M86" s="155" t="s">
        <v>3</v>
      </c>
      <c r="N86" s="156" t="s">
        <v>45</v>
      </c>
      <c r="O86" s="50"/>
      <c r="P86" s="157">
        <f>O86*H86</f>
        <v>0</v>
      </c>
      <c r="Q86" s="157">
        <v>0</v>
      </c>
      <c r="R86" s="157">
        <f>Q86*H86</f>
        <v>0</v>
      </c>
      <c r="S86" s="157">
        <v>0</v>
      </c>
      <c r="T86" s="158">
        <f>S86*H86</f>
        <v>0</v>
      </c>
      <c r="AR86" s="17" t="s">
        <v>125</v>
      </c>
      <c r="AT86" s="17" t="s">
        <v>120</v>
      </c>
      <c r="AU86" s="17" t="s">
        <v>83</v>
      </c>
      <c r="AY86" s="17" t="s">
        <v>117</v>
      </c>
      <c r="BE86" s="159">
        <f>IF(N86="základní",J86,0)</f>
        <v>0</v>
      </c>
      <c r="BF86" s="159">
        <f>IF(N86="snížená",J86,0)</f>
        <v>0</v>
      </c>
      <c r="BG86" s="159">
        <f>IF(N86="zákl. přenesená",J86,0)</f>
        <v>0</v>
      </c>
      <c r="BH86" s="159">
        <f>IF(N86="sníž. přenesená",J86,0)</f>
        <v>0</v>
      </c>
      <c r="BI86" s="159">
        <f>IF(N86="nulová",J86,0)</f>
        <v>0</v>
      </c>
      <c r="BJ86" s="17" t="s">
        <v>81</v>
      </c>
      <c r="BK86" s="159">
        <f>ROUND(I86*H86,2)</f>
        <v>0</v>
      </c>
      <c r="BL86" s="17" t="s">
        <v>125</v>
      </c>
      <c r="BM86" s="17" t="s">
        <v>126</v>
      </c>
    </row>
    <row r="87" spans="2:65" s="11" customFormat="1" ht="22.9" customHeight="1">
      <c r="B87" s="134"/>
      <c r="D87" s="135" t="s">
        <v>73</v>
      </c>
      <c r="E87" s="145" t="s">
        <v>127</v>
      </c>
      <c r="F87" s="145" t="s">
        <v>128</v>
      </c>
      <c r="I87" s="137"/>
      <c r="J87" s="146">
        <f>BK87</f>
        <v>0</v>
      </c>
      <c r="L87" s="134"/>
      <c r="M87" s="139"/>
      <c r="N87" s="140"/>
      <c r="O87" s="140"/>
      <c r="P87" s="141">
        <v>0</v>
      </c>
      <c r="Q87" s="140"/>
      <c r="R87" s="141">
        <v>0</v>
      </c>
      <c r="S87" s="140"/>
      <c r="T87" s="142">
        <v>0</v>
      </c>
      <c r="AR87" s="135" t="s">
        <v>116</v>
      </c>
      <c r="AT87" s="143" t="s">
        <v>73</v>
      </c>
      <c r="AU87" s="143" t="s">
        <v>81</v>
      </c>
      <c r="AY87" s="135" t="s">
        <v>117</v>
      </c>
      <c r="BK87" s="144">
        <v>0</v>
      </c>
    </row>
    <row r="88" spans="2:65" s="11" customFormat="1" ht="22.9" customHeight="1">
      <c r="B88" s="134"/>
      <c r="D88" s="135" t="s">
        <v>73</v>
      </c>
      <c r="E88" s="145" t="s">
        <v>129</v>
      </c>
      <c r="F88" s="145" t="s">
        <v>130</v>
      </c>
      <c r="I88" s="137"/>
      <c r="J88" s="146">
        <f>BK88</f>
        <v>0</v>
      </c>
      <c r="L88" s="134"/>
      <c r="M88" s="139"/>
      <c r="N88" s="140"/>
      <c r="O88" s="140"/>
      <c r="P88" s="141">
        <f>P89</f>
        <v>0</v>
      </c>
      <c r="Q88" s="140"/>
      <c r="R88" s="141">
        <f>R89</f>
        <v>0</v>
      </c>
      <c r="S88" s="140"/>
      <c r="T88" s="142">
        <f>T89</f>
        <v>0</v>
      </c>
      <c r="AR88" s="135" t="s">
        <v>116</v>
      </c>
      <c r="AT88" s="143" t="s">
        <v>73</v>
      </c>
      <c r="AU88" s="143" t="s">
        <v>81</v>
      </c>
      <c r="AY88" s="135" t="s">
        <v>117</v>
      </c>
      <c r="BK88" s="144">
        <f>BK89</f>
        <v>0</v>
      </c>
    </row>
    <row r="89" spans="2:65" s="1" customFormat="1" ht="16.350000000000001" customHeight="1">
      <c r="B89" s="147"/>
      <c r="C89" s="148" t="s">
        <v>83</v>
      </c>
      <c r="D89" s="148" t="s">
        <v>120</v>
      </c>
      <c r="E89" s="149" t="s">
        <v>131</v>
      </c>
      <c r="F89" s="150" t="s">
        <v>132</v>
      </c>
      <c r="G89" s="151" t="s">
        <v>123</v>
      </c>
      <c r="H89" s="152"/>
      <c r="I89" s="153"/>
      <c r="J89" s="154">
        <f>ROUND(I89*H89,2)</f>
        <v>0</v>
      </c>
      <c r="K89" s="150" t="s">
        <v>124</v>
      </c>
      <c r="L89" s="31"/>
      <c r="M89" s="160" t="s">
        <v>3</v>
      </c>
      <c r="N89" s="161" t="s">
        <v>45</v>
      </c>
      <c r="O89" s="162"/>
      <c r="P89" s="163">
        <f>O89*H89</f>
        <v>0</v>
      </c>
      <c r="Q89" s="163">
        <v>0</v>
      </c>
      <c r="R89" s="163">
        <f>Q89*H89</f>
        <v>0</v>
      </c>
      <c r="S89" s="163">
        <v>0</v>
      </c>
      <c r="T89" s="164">
        <f>S89*H89</f>
        <v>0</v>
      </c>
      <c r="AR89" s="17" t="s">
        <v>125</v>
      </c>
      <c r="AT89" s="17" t="s">
        <v>120</v>
      </c>
      <c r="AU89" s="17" t="s">
        <v>83</v>
      </c>
      <c r="AY89" s="17" t="s">
        <v>117</v>
      </c>
      <c r="BE89" s="159">
        <f>IF(N89="základní",J89,0)</f>
        <v>0</v>
      </c>
      <c r="BF89" s="159">
        <f>IF(N89="snížená",J89,0)</f>
        <v>0</v>
      </c>
      <c r="BG89" s="159">
        <f>IF(N89="zákl. přenesená",J89,0)</f>
        <v>0</v>
      </c>
      <c r="BH89" s="159">
        <f>IF(N89="sníž. přenesená",J89,0)</f>
        <v>0</v>
      </c>
      <c r="BI89" s="159">
        <f>IF(N89="nulová",J89,0)</f>
        <v>0</v>
      </c>
      <c r="BJ89" s="17" t="s">
        <v>81</v>
      </c>
      <c r="BK89" s="159">
        <f>ROUND(I89*H89,2)</f>
        <v>0</v>
      </c>
      <c r="BL89" s="17" t="s">
        <v>125</v>
      </c>
      <c r="BM89" s="17" t="s">
        <v>133</v>
      </c>
    </row>
    <row r="90" spans="2:65" s="1" customFormat="1" ht="6.95" customHeight="1">
      <c r="B90" s="40"/>
      <c r="C90" s="41"/>
      <c r="D90" s="41"/>
      <c r="E90" s="41"/>
      <c r="F90" s="41"/>
      <c r="G90" s="41"/>
      <c r="H90" s="41"/>
      <c r="I90" s="108"/>
      <c r="J90" s="41"/>
      <c r="K90" s="41"/>
      <c r="L90" s="31"/>
    </row>
  </sheetData>
  <autoFilter ref="C82:K89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340"/>
  <sheetViews>
    <sheetView showGridLines="0" topLeftCell="A72" workbookViewId="0">
      <selection activeCell="E89" sqref="E89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7.5" customWidth="1"/>
    <col min="8" max="8" width="9.5" customWidth="1"/>
    <col min="9" max="9" width="12.1640625" style="90" customWidth="1"/>
    <col min="10" max="10" width="20.1640625" customWidth="1"/>
    <col min="11" max="11" width="13.33203125" hidden="1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56" ht="36.950000000000003" customHeight="1">
      <c r="L2" s="292" t="s">
        <v>6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88</v>
      </c>
      <c r="AZ2" s="165" t="s">
        <v>134</v>
      </c>
      <c r="BA2" s="165" t="s">
        <v>135</v>
      </c>
      <c r="BB2" s="165" t="s">
        <v>3</v>
      </c>
      <c r="BC2" s="165" t="s">
        <v>136</v>
      </c>
      <c r="BD2" s="165" t="s">
        <v>83</v>
      </c>
    </row>
    <row r="3" spans="2:56" ht="6.95" customHeight="1">
      <c r="B3" s="18"/>
      <c r="C3" s="19"/>
      <c r="D3" s="19"/>
      <c r="E3" s="19"/>
      <c r="F3" s="19"/>
      <c r="G3" s="19"/>
      <c r="H3" s="19"/>
      <c r="I3" s="91"/>
      <c r="J3" s="19"/>
      <c r="K3" s="19"/>
      <c r="L3" s="20"/>
      <c r="AT3" s="17" t="s">
        <v>83</v>
      </c>
      <c r="AZ3" s="165" t="s">
        <v>137</v>
      </c>
      <c r="BA3" s="165" t="s">
        <v>138</v>
      </c>
      <c r="BB3" s="165" t="s">
        <v>3</v>
      </c>
      <c r="BC3" s="165" t="s">
        <v>139</v>
      </c>
      <c r="BD3" s="165" t="s">
        <v>83</v>
      </c>
    </row>
    <row r="4" spans="2:56" ht="24.95" customHeight="1">
      <c r="B4" s="20"/>
      <c r="D4" s="21" t="s">
        <v>91</v>
      </c>
      <c r="L4" s="20"/>
      <c r="M4" s="22" t="s">
        <v>11</v>
      </c>
      <c r="AT4" s="17" t="s">
        <v>4</v>
      </c>
      <c r="AZ4" s="165" t="s">
        <v>140</v>
      </c>
      <c r="BA4" s="165" t="s">
        <v>141</v>
      </c>
      <c r="BB4" s="165" t="s">
        <v>3</v>
      </c>
      <c r="BC4" s="165" t="s">
        <v>142</v>
      </c>
      <c r="BD4" s="165" t="s">
        <v>83</v>
      </c>
    </row>
    <row r="5" spans="2:56" ht="6.95" customHeight="1">
      <c r="B5" s="20"/>
      <c r="L5" s="20"/>
      <c r="AZ5" s="165" t="s">
        <v>143</v>
      </c>
      <c r="BA5" s="165" t="s">
        <v>144</v>
      </c>
      <c r="BB5" s="165" t="s">
        <v>3</v>
      </c>
      <c r="BC5" s="165" t="s">
        <v>145</v>
      </c>
      <c r="BD5" s="165" t="s">
        <v>146</v>
      </c>
    </row>
    <row r="6" spans="2:56" ht="12" customHeight="1">
      <c r="B6" s="20"/>
      <c r="D6" s="26" t="s">
        <v>17</v>
      </c>
      <c r="L6" s="20"/>
      <c r="AZ6" s="165" t="s">
        <v>147</v>
      </c>
      <c r="BA6" s="165" t="s">
        <v>148</v>
      </c>
      <c r="BB6" s="165" t="s">
        <v>3</v>
      </c>
      <c r="BC6" s="165" t="s">
        <v>149</v>
      </c>
      <c r="BD6" s="165" t="s">
        <v>83</v>
      </c>
    </row>
    <row r="7" spans="2:56" ht="16.350000000000001" customHeight="1">
      <c r="B7" s="20"/>
      <c r="E7" s="323" t="str">
        <f>'Rekapitulace stavby'!K6</f>
        <v>ENERGETICKÉ ÚSPORY V AREÁLU DÍTĚ LOGISTIC S.R.O. - SKLADOVACÍ HALY (neuznatelné náklady)</v>
      </c>
      <c r="F7" s="324"/>
      <c r="G7" s="324"/>
      <c r="H7" s="324"/>
      <c r="L7" s="20"/>
    </row>
    <row r="8" spans="2:56" ht="12" customHeight="1">
      <c r="B8" s="20"/>
      <c r="D8" s="26" t="s">
        <v>92</v>
      </c>
      <c r="L8" s="20"/>
    </row>
    <row r="9" spans="2:56" s="1" customFormat="1" ht="16.350000000000001" customHeight="1">
      <c r="B9" s="31"/>
      <c r="E9" s="323" t="s">
        <v>847</v>
      </c>
      <c r="F9" s="299"/>
      <c r="G9" s="299"/>
      <c r="H9" s="299"/>
      <c r="I9" s="92"/>
      <c r="L9" s="31"/>
    </row>
    <row r="10" spans="2:56" s="1" customFormat="1" ht="12" customHeight="1">
      <c r="B10" s="31"/>
      <c r="D10" s="26" t="s">
        <v>150</v>
      </c>
      <c r="I10" s="92"/>
      <c r="L10" s="31"/>
    </row>
    <row r="11" spans="2:56" s="1" customFormat="1" ht="36.950000000000003" customHeight="1">
      <c r="B11" s="31"/>
      <c r="E11" s="300" t="s">
        <v>842</v>
      </c>
      <c r="F11" s="299"/>
      <c r="G11" s="299"/>
      <c r="H11" s="299"/>
      <c r="I11" s="92"/>
      <c r="L11" s="31"/>
    </row>
    <row r="12" spans="2:56" s="1" customFormat="1" ht="11.25">
      <c r="B12" s="31"/>
      <c r="I12" s="92"/>
      <c r="L12" s="31"/>
    </row>
    <row r="13" spans="2:56" s="1" customFormat="1" ht="12" customHeight="1">
      <c r="B13" s="31"/>
      <c r="D13" s="26" t="s">
        <v>18</v>
      </c>
      <c r="F13" s="17" t="s">
        <v>3</v>
      </c>
      <c r="I13" s="93" t="s">
        <v>20</v>
      </c>
      <c r="J13" s="17" t="s">
        <v>3</v>
      </c>
      <c r="L13" s="31"/>
    </row>
    <row r="14" spans="2:56" s="1" customFormat="1" ht="12" customHeight="1">
      <c r="B14" s="31"/>
      <c r="D14" s="26" t="s">
        <v>21</v>
      </c>
      <c r="F14" s="17" t="s">
        <v>22</v>
      </c>
      <c r="I14" s="93" t="s">
        <v>23</v>
      </c>
      <c r="J14" s="47">
        <f>'Rekapitulace stavby'!AN8</f>
        <v>43642</v>
      </c>
      <c r="L14" s="31"/>
    </row>
    <row r="15" spans="2:56" s="1" customFormat="1" ht="10.9" customHeight="1">
      <c r="B15" s="31"/>
      <c r="I15" s="92"/>
      <c r="L15" s="31"/>
    </row>
    <row r="16" spans="2:56" s="1" customFormat="1" ht="12" customHeight="1">
      <c r="B16" s="31"/>
      <c r="D16" s="26" t="s">
        <v>24</v>
      </c>
      <c r="I16" s="93" t="s">
        <v>25</v>
      </c>
      <c r="J16" s="17" t="s">
        <v>3</v>
      </c>
      <c r="L16" s="31"/>
    </row>
    <row r="17" spans="2:12" s="1" customFormat="1" ht="18" customHeight="1">
      <c r="B17" s="31"/>
      <c r="E17" s="17" t="s">
        <v>26</v>
      </c>
      <c r="I17" s="93" t="s">
        <v>27</v>
      </c>
      <c r="J17" s="17" t="s">
        <v>3</v>
      </c>
      <c r="L17" s="31"/>
    </row>
    <row r="18" spans="2:12" s="1" customFormat="1" ht="6.95" customHeight="1">
      <c r="B18" s="31"/>
      <c r="I18" s="92"/>
      <c r="L18" s="31"/>
    </row>
    <row r="19" spans="2:12" s="1" customFormat="1" ht="12" customHeight="1">
      <c r="B19" s="31"/>
      <c r="D19" s="26" t="s">
        <v>28</v>
      </c>
      <c r="I19" s="93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25" t="str">
        <f>'Rekapitulace stavby'!E14</f>
        <v>Vyplň údaj</v>
      </c>
      <c r="F20" s="303"/>
      <c r="G20" s="303"/>
      <c r="H20" s="303"/>
      <c r="I20" s="93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I21" s="92"/>
      <c r="L21" s="31"/>
    </row>
    <row r="22" spans="2:12" s="1" customFormat="1" ht="12" customHeight="1">
      <c r="B22" s="31"/>
      <c r="D22" s="26" t="s">
        <v>30</v>
      </c>
      <c r="I22" s="93" t="s">
        <v>25</v>
      </c>
      <c r="J22" s="17" t="s">
        <v>31</v>
      </c>
      <c r="L22" s="31"/>
    </row>
    <row r="23" spans="2:12" s="1" customFormat="1" ht="18" customHeight="1">
      <c r="B23" s="31"/>
      <c r="E23" s="17" t="s">
        <v>32</v>
      </c>
      <c r="I23" s="93" t="s">
        <v>27</v>
      </c>
      <c r="J23" s="17" t="s">
        <v>33</v>
      </c>
      <c r="L23" s="31"/>
    </row>
    <row r="24" spans="2:12" s="1" customFormat="1" ht="6.95" customHeight="1">
      <c r="B24" s="31"/>
      <c r="I24" s="92"/>
      <c r="L24" s="31"/>
    </row>
    <row r="25" spans="2:12" s="1" customFormat="1" ht="12" customHeight="1">
      <c r="B25" s="31"/>
      <c r="D25" s="26" t="s">
        <v>35</v>
      </c>
      <c r="I25" s="93" t="s">
        <v>25</v>
      </c>
      <c r="J25" s="17" t="s">
        <v>36</v>
      </c>
      <c r="L25" s="31"/>
    </row>
    <row r="26" spans="2:12" s="1" customFormat="1" ht="18" customHeight="1">
      <c r="B26" s="31"/>
      <c r="E26" s="17" t="s">
        <v>37</v>
      </c>
      <c r="I26" s="93" t="s">
        <v>27</v>
      </c>
      <c r="J26" s="17" t="s">
        <v>3</v>
      </c>
      <c r="L26" s="31"/>
    </row>
    <row r="27" spans="2:12" s="1" customFormat="1" ht="6.95" customHeight="1">
      <c r="B27" s="31"/>
      <c r="I27" s="92"/>
      <c r="L27" s="31"/>
    </row>
    <row r="28" spans="2:12" s="1" customFormat="1" ht="12" customHeight="1">
      <c r="B28" s="31"/>
      <c r="D28" s="26" t="s">
        <v>38</v>
      </c>
      <c r="I28" s="92"/>
      <c r="L28" s="31"/>
    </row>
    <row r="29" spans="2:12" s="7" customFormat="1" ht="16.350000000000001" customHeight="1">
      <c r="B29" s="94"/>
      <c r="E29" s="307" t="s">
        <v>3</v>
      </c>
      <c r="F29" s="307"/>
      <c r="G29" s="307"/>
      <c r="H29" s="307"/>
      <c r="I29" s="95"/>
      <c r="L29" s="94"/>
    </row>
    <row r="30" spans="2:12" s="1" customFormat="1" ht="6.95" customHeight="1">
      <c r="B30" s="31"/>
      <c r="I30" s="92"/>
      <c r="L30" s="31"/>
    </row>
    <row r="31" spans="2:12" s="1" customFormat="1" ht="6.95" customHeight="1">
      <c r="B31" s="31"/>
      <c r="D31" s="48"/>
      <c r="E31" s="48"/>
      <c r="F31" s="48"/>
      <c r="G31" s="48"/>
      <c r="H31" s="48"/>
      <c r="I31" s="96"/>
      <c r="J31" s="48"/>
      <c r="K31" s="48"/>
      <c r="L31" s="31"/>
    </row>
    <row r="32" spans="2:12" s="1" customFormat="1" ht="25.35" customHeight="1">
      <c r="B32" s="31"/>
      <c r="D32" s="97" t="s">
        <v>40</v>
      </c>
      <c r="I32" s="92"/>
      <c r="J32" s="61">
        <f>ROUND(J98, 2)</f>
        <v>0</v>
      </c>
      <c r="L32" s="31"/>
    </row>
    <row r="33" spans="2:12" s="1" customFormat="1" ht="6.95" customHeight="1">
      <c r="B33" s="31"/>
      <c r="D33" s="48"/>
      <c r="E33" s="48"/>
      <c r="F33" s="48"/>
      <c r="G33" s="48"/>
      <c r="H33" s="48"/>
      <c r="I33" s="96"/>
      <c r="J33" s="48"/>
      <c r="K33" s="48"/>
      <c r="L33" s="31"/>
    </row>
    <row r="34" spans="2:12" s="1" customFormat="1" ht="14.45" customHeight="1">
      <c r="B34" s="31"/>
      <c r="F34" s="34" t="s">
        <v>42</v>
      </c>
      <c r="I34" s="98" t="s">
        <v>41</v>
      </c>
      <c r="J34" s="34" t="s">
        <v>43</v>
      </c>
      <c r="L34" s="31"/>
    </row>
    <row r="35" spans="2:12" s="1" customFormat="1" ht="14.45" customHeight="1">
      <c r="B35" s="31"/>
      <c r="D35" s="26" t="s">
        <v>44</v>
      </c>
      <c r="E35" s="26" t="s">
        <v>45</v>
      </c>
      <c r="F35" s="99">
        <f>ROUND((SUM(BE98:BE339)),  2)</f>
        <v>0</v>
      </c>
      <c r="I35" s="100">
        <v>0.21</v>
      </c>
      <c r="J35" s="99">
        <f>ROUND(((SUM(BE98:BE339))*I35),  2)</f>
        <v>0</v>
      </c>
      <c r="L35" s="31"/>
    </row>
    <row r="36" spans="2:12" s="1" customFormat="1" ht="14.45" customHeight="1">
      <c r="B36" s="31"/>
      <c r="E36" s="26" t="s">
        <v>46</v>
      </c>
      <c r="F36" s="99">
        <f>ROUND((SUM(BF98:BF339)),  2)</f>
        <v>0</v>
      </c>
      <c r="I36" s="100">
        <v>0.15</v>
      </c>
      <c r="J36" s="99">
        <f>ROUND(((SUM(BF98:BF339))*I36),  2)</f>
        <v>0</v>
      </c>
      <c r="L36" s="31"/>
    </row>
    <row r="37" spans="2:12" s="1" customFormat="1" ht="14.45" hidden="1" customHeight="1">
      <c r="B37" s="31"/>
      <c r="E37" s="26" t="s">
        <v>47</v>
      </c>
      <c r="F37" s="99">
        <f>ROUND((SUM(BG98:BG339)),  2)</f>
        <v>0</v>
      </c>
      <c r="I37" s="100">
        <v>0.21</v>
      </c>
      <c r="J37" s="99">
        <f>0</f>
        <v>0</v>
      </c>
      <c r="L37" s="31"/>
    </row>
    <row r="38" spans="2:12" s="1" customFormat="1" ht="14.45" hidden="1" customHeight="1">
      <c r="B38" s="31"/>
      <c r="E38" s="26" t="s">
        <v>48</v>
      </c>
      <c r="F38" s="99">
        <f>ROUND((SUM(BH98:BH339)),  2)</f>
        <v>0</v>
      </c>
      <c r="I38" s="100">
        <v>0.15</v>
      </c>
      <c r="J38" s="99">
        <f>0</f>
        <v>0</v>
      </c>
      <c r="L38" s="31"/>
    </row>
    <row r="39" spans="2:12" s="1" customFormat="1" ht="14.45" hidden="1" customHeight="1">
      <c r="B39" s="31"/>
      <c r="E39" s="26" t="s">
        <v>49</v>
      </c>
      <c r="F39" s="99">
        <f>ROUND((SUM(BI98:BI339)),  2)</f>
        <v>0</v>
      </c>
      <c r="I39" s="100">
        <v>0</v>
      </c>
      <c r="J39" s="99">
        <f>0</f>
        <v>0</v>
      </c>
      <c r="L39" s="31"/>
    </row>
    <row r="40" spans="2:12" s="1" customFormat="1" ht="6.95" customHeight="1">
      <c r="B40" s="31"/>
      <c r="I40" s="92"/>
      <c r="L40" s="31"/>
    </row>
    <row r="41" spans="2:12" s="1" customFormat="1" ht="25.35" customHeight="1">
      <c r="B41" s="31"/>
      <c r="C41" s="101"/>
      <c r="D41" s="102" t="s">
        <v>50</v>
      </c>
      <c r="E41" s="52"/>
      <c r="F41" s="52"/>
      <c r="G41" s="103" t="s">
        <v>51</v>
      </c>
      <c r="H41" s="104" t="s">
        <v>52</v>
      </c>
      <c r="I41" s="105"/>
      <c r="J41" s="106">
        <f>SUM(J32:J39)</f>
        <v>0</v>
      </c>
      <c r="K41" s="107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108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109"/>
      <c r="J46" s="43"/>
      <c r="K46" s="43"/>
      <c r="L46" s="31"/>
    </row>
    <row r="47" spans="2:12" s="1" customFormat="1" ht="24.95" customHeight="1">
      <c r="B47" s="31"/>
      <c r="C47" s="21" t="s">
        <v>93</v>
      </c>
      <c r="I47" s="92"/>
      <c r="L47" s="31"/>
    </row>
    <row r="48" spans="2:12" s="1" customFormat="1" ht="6.95" customHeight="1">
      <c r="B48" s="31"/>
      <c r="I48" s="92"/>
      <c r="L48" s="31"/>
    </row>
    <row r="49" spans="2:47" s="1" customFormat="1" ht="12" customHeight="1">
      <c r="B49" s="31"/>
      <c r="C49" s="26" t="s">
        <v>17</v>
      </c>
      <c r="I49" s="92"/>
      <c r="L49" s="31"/>
    </row>
    <row r="50" spans="2:47" s="1" customFormat="1" ht="16.350000000000001" customHeight="1">
      <c r="B50" s="31"/>
      <c r="E50" s="323" t="str">
        <f>E7</f>
        <v>ENERGETICKÉ ÚSPORY V AREÁLU DÍTĚ LOGISTIC S.R.O. - SKLADOVACÍ HALY (neuznatelné náklady)</v>
      </c>
      <c r="F50" s="324"/>
      <c r="G50" s="324"/>
      <c r="H50" s="324"/>
      <c r="I50" s="92"/>
      <c r="L50" s="31"/>
    </row>
    <row r="51" spans="2:47" ht="12" customHeight="1">
      <c r="B51" s="20"/>
      <c r="C51" s="26" t="s">
        <v>92</v>
      </c>
      <c r="L51" s="20"/>
    </row>
    <row r="52" spans="2:47" s="1" customFormat="1" ht="16.350000000000001" customHeight="1">
      <c r="B52" s="31"/>
      <c r="E52" s="323" t="str">
        <f>E9</f>
        <v>SO-02 Stavební část  - neuznatelné položky</v>
      </c>
      <c r="F52" s="299"/>
      <c r="G52" s="299"/>
      <c r="H52" s="299"/>
      <c r="I52" s="92"/>
      <c r="L52" s="31"/>
    </row>
    <row r="53" spans="2:47" s="1" customFormat="1" ht="12" customHeight="1">
      <c r="B53" s="31"/>
      <c r="C53" s="26" t="s">
        <v>150</v>
      </c>
      <c r="I53" s="92"/>
      <c r="L53" s="31"/>
    </row>
    <row r="54" spans="2:47" s="1" customFormat="1" ht="16.350000000000001" customHeight="1">
      <c r="B54" s="31"/>
      <c r="E54" s="300" t="str">
        <f>E11</f>
        <v>SO-02.01. - Fasáda - neuznatelné položky</v>
      </c>
      <c r="F54" s="299"/>
      <c r="G54" s="299"/>
      <c r="H54" s="299"/>
      <c r="I54" s="92"/>
      <c r="L54" s="31"/>
    </row>
    <row r="55" spans="2:47" s="1" customFormat="1" ht="6.95" customHeight="1">
      <c r="B55" s="31"/>
      <c r="I55" s="92"/>
      <c r="L55" s="31"/>
    </row>
    <row r="56" spans="2:47" s="1" customFormat="1" ht="12" customHeight="1">
      <c r="B56" s="31"/>
      <c r="C56" s="26" t="s">
        <v>21</v>
      </c>
      <c r="F56" s="17" t="str">
        <f>F14</f>
        <v>Hradec Králové - Slezské předměstí</v>
      </c>
      <c r="I56" s="93" t="s">
        <v>23</v>
      </c>
      <c r="J56" s="47">
        <f>IF(J14="","",J14)</f>
        <v>43642</v>
      </c>
      <c r="L56" s="31"/>
    </row>
    <row r="57" spans="2:47" s="1" customFormat="1" ht="6.95" customHeight="1">
      <c r="B57" s="31"/>
      <c r="I57" s="92"/>
      <c r="L57" s="31"/>
    </row>
    <row r="58" spans="2:47" s="1" customFormat="1" ht="13.35" customHeight="1">
      <c r="B58" s="31"/>
      <c r="C58" s="26" t="s">
        <v>24</v>
      </c>
      <c r="F58" s="17" t="str">
        <f>E17</f>
        <v>Dítě Logistic s.r.o.,Bražecká 97,Náchod</v>
      </c>
      <c r="I58" s="93" t="s">
        <v>30</v>
      </c>
      <c r="J58" s="29" t="str">
        <f>E23</f>
        <v xml:space="preserve">Proxion s.r.o., Náchod </v>
      </c>
      <c r="L58" s="31"/>
    </row>
    <row r="59" spans="2:47" s="1" customFormat="1" ht="13.35" customHeight="1">
      <c r="B59" s="31"/>
      <c r="C59" s="26" t="s">
        <v>28</v>
      </c>
      <c r="F59" s="17" t="str">
        <f>IF(E20="","",E20)</f>
        <v>Vyplň údaj</v>
      </c>
      <c r="I59" s="93" t="s">
        <v>35</v>
      </c>
      <c r="J59" s="29" t="str">
        <f>E26</f>
        <v>Ivan mezera</v>
      </c>
      <c r="L59" s="31"/>
    </row>
    <row r="60" spans="2:47" s="1" customFormat="1" ht="10.35" customHeight="1">
      <c r="B60" s="31"/>
      <c r="I60" s="92"/>
      <c r="L60" s="31"/>
    </row>
    <row r="61" spans="2:47" s="1" customFormat="1" ht="29.25" customHeight="1">
      <c r="B61" s="31"/>
      <c r="C61" s="110" t="s">
        <v>94</v>
      </c>
      <c r="D61" s="101"/>
      <c r="E61" s="101"/>
      <c r="F61" s="101"/>
      <c r="G61" s="101"/>
      <c r="H61" s="101"/>
      <c r="I61" s="111"/>
      <c r="J61" s="112" t="s">
        <v>95</v>
      </c>
      <c r="K61" s="101"/>
      <c r="L61" s="31"/>
    </row>
    <row r="62" spans="2:47" s="1" customFormat="1" ht="10.35" customHeight="1">
      <c r="B62" s="31"/>
      <c r="I62" s="92"/>
      <c r="L62" s="31"/>
    </row>
    <row r="63" spans="2:47" s="1" customFormat="1" ht="22.9" customHeight="1">
      <c r="B63" s="31"/>
      <c r="C63" s="113" t="s">
        <v>72</v>
      </c>
      <c r="I63" s="92"/>
      <c r="J63" s="61">
        <f>J98</f>
        <v>0</v>
      </c>
      <c r="L63" s="31"/>
      <c r="AU63" s="17" t="s">
        <v>96</v>
      </c>
    </row>
    <row r="64" spans="2:47" s="8" customFormat="1" ht="24.95" customHeight="1">
      <c r="B64" s="114"/>
      <c r="D64" s="115" t="s">
        <v>151</v>
      </c>
      <c r="E64" s="116"/>
      <c r="F64" s="116"/>
      <c r="G64" s="116"/>
      <c r="H64" s="116"/>
      <c r="I64" s="117"/>
      <c r="J64" s="118">
        <f>J99</f>
        <v>0</v>
      </c>
      <c r="L64" s="114"/>
    </row>
    <row r="65" spans="2:12" s="9" customFormat="1" ht="19.899999999999999" customHeight="1">
      <c r="B65" s="119"/>
      <c r="D65" s="120" t="s">
        <v>152</v>
      </c>
      <c r="E65" s="121"/>
      <c r="F65" s="121"/>
      <c r="G65" s="121"/>
      <c r="H65" s="121"/>
      <c r="I65" s="122"/>
      <c r="J65" s="123">
        <f>J100</f>
        <v>0</v>
      </c>
      <c r="L65" s="119"/>
    </row>
    <row r="66" spans="2:12" s="9" customFormat="1" ht="19.899999999999999" customHeight="1">
      <c r="B66" s="119"/>
      <c r="D66" s="120" t="s">
        <v>153</v>
      </c>
      <c r="E66" s="121"/>
      <c r="F66" s="121"/>
      <c r="G66" s="121"/>
      <c r="H66" s="121"/>
      <c r="I66" s="122"/>
      <c r="J66" s="123">
        <f>J115</f>
        <v>0</v>
      </c>
      <c r="L66" s="119"/>
    </row>
    <row r="67" spans="2:12" s="9" customFormat="1" ht="19.899999999999999" customHeight="1">
      <c r="B67" s="119"/>
      <c r="D67" s="120" t="s">
        <v>154</v>
      </c>
      <c r="E67" s="121"/>
      <c r="F67" s="121"/>
      <c r="G67" s="121"/>
      <c r="H67" s="121"/>
      <c r="I67" s="122"/>
      <c r="J67" s="123">
        <f>J130</f>
        <v>0</v>
      </c>
      <c r="L67" s="119"/>
    </row>
    <row r="68" spans="2:12" s="9" customFormat="1" ht="19.899999999999999" customHeight="1">
      <c r="B68" s="119"/>
      <c r="D68" s="120" t="s">
        <v>155</v>
      </c>
      <c r="E68" s="121"/>
      <c r="F68" s="121"/>
      <c r="G68" s="121"/>
      <c r="H68" s="121"/>
      <c r="I68" s="122"/>
      <c r="J68" s="123">
        <f>J141</f>
        <v>0</v>
      </c>
      <c r="L68" s="119"/>
    </row>
    <row r="69" spans="2:12" s="9" customFormat="1" ht="19.899999999999999" customHeight="1">
      <c r="B69" s="119"/>
      <c r="D69" s="120" t="s">
        <v>156</v>
      </c>
      <c r="E69" s="121"/>
      <c r="F69" s="121"/>
      <c r="G69" s="121"/>
      <c r="H69" s="121"/>
      <c r="I69" s="122"/>
      <c r="J69" s="123">
        <f>J179</f>
        <v>0</v>
      </c>
      <c r="L69" s="119"/>
    </row>
    <row r="70" spans="2:12" s="8" customFormat="1" ht="24.95" customHeight="1">
      <c r="B70" s="114"/>
      <c r="D70" s="115" t="s">
        <v>157</v>
      </c>
      <c r="E70" s="116"/>
      <c r="F70" s="116"/>
      <c r="G70" s="116"/>
      <c r="H70" s="116"/>
      <c r="I70" s="117"/>
      <c r="J70" s="118">
        <f>J185</f>
        <v>0</v>
      </c>
      <c r="L70" s="114"/>
    </row>
    <row r="71" spans="2:12" s="9" customFormat="1" ht="19.899999999999999" customHeight="1">
      <c r="B71" s="119"/>
      <c r="D71" s="120" t="s">
        <v>158</v>
      </c>
      <c r="E71" s="121"/>
      <c r="F71" s="121"/>
      <c r="G71" s="121"/>
      <c r="H71" s="121"/>
      <c r="I71" s="122"/>
      <c r="J71" s="123">
        <f>J186</f>
        <v>0</v>
      </c>
      <c r="L71" s="119"/>
    </row>
    <row r="72" spans="2:12" s="9" customFormat="1" ht="19.899999999999999" customHeight="1">
      <c r="B72" s="119"/>
      <c r="D72" s="120" t="s">
        <v>159</v>
      </c>
      <c r="E72" s="121"/>
      <c r="F72" s="121"/>
      <c r="G72" s="121"/>
      <c r="H72" s="121"/>
      <c r="I72" s="122"/>
      <c r="J72" s="123">
        <f>J190</f>
        <v>0</v>
      </c>
      <c r="L72" s="119"/>
    </row>
    <row r="73" spans="2:12" s="9" customFormat="1" ht="19.899999999999999" customHeight="1">
      <c r="B73" s="119"/>
      <c r="D73" s="120" t="s">
        <v>160</v>
      </c>
      <c r="E73" s="121"/>
      <c r="F73" s="121"/>
      <c r="G73" s="121"/>
      <c r="H73" s="121"/>
      <c r="I73" s="122"/>
      <c r="J73" s="123">
        <f>J214</f>
        <v>0</v>
      </c>
      <c r="L73" s="119"/>
    </row>
    <row r="74" spans="2:12" s="9" customFormat="1" ht="19.899999999999999" customHeight="1">
      <c r="B74" s="119"/>
      <c r="D74" s="120" t="s">
        <v>161</v>
      </c>
      <c r="E74" s="121"/>
      <c r="F74" s="121"/>
      <c r="G74" s="121"/>
      <c r="H74" s="121"/>
      <c r="I74" s="122"/>
      <c r="J74" s="123">
        <f>J239</f>
        <v>0</v>
      </c>
      <c r="L74" s="119"/>
    </row>
    <row r="75" spans="2:12" s="8" customFormat="1" ht="24.95" customHeight="1">
      <c r="B75" s="114"/>
      <c r="D75" s="115" t="s">
        <v>162</v>
      </c>
      <c r="E75" s="116"/>
      <c r="F75" s="116"/>
      <c r="G75" s="116"/>
      <c r="H75" s="116"/>
      <c r="I75" s="117"/>
      <c r="J75" s="118">
        <f>J335</f>
        <v>0</v>
      </c>
      <c r="L75" s="114"/>
    </row>
    <row r="76" spans="2:12" s="9" customFormat="1" ht="19.899999999999999" customHeight="1">
      <c r="B76" s="119"/>
      <c r="D76" s="120" t="s">
        <v>163</v>
      </c>
      <c r="E76" s="121"/>
      <c r="F76" s="121"/>
      <c r="G76" s="121"/>
      <c r="H76" s="121"/>
      <c r="I76" s="122"/>
      <c r="J76" s="123">
        <f>J336</f>
        <v>0</v>
      </c>
      <c r="L76" s="119"/>
    </row>
    <row r="77" spans="2:12" s="1" customFormat="1" ht="21.75" customHeight="1">
      <c r="B77" s="31"/>
      <c r="I77" s="92"/>
      <c r="L77" s="31"/>
    </row>
    <row r="78" spans="2:12" s="1" customFormat="1" ht="6.95" customHeight="1">
      <c r="B78" s="40"/>
      <c r="C78" s="41"/>
      <c r="D78" s="41"/>
      <c r="E78" s="41"/>
      <c r="F78" s="41"/>
      <c r="G78" s="41"/>
      <c r="H78" s="41"/>
      <c r="I78" s="108"/>
      <c r="J78" s="41"/>
      <c r="K78" s="41"/>
      <c r="L78" s="31"/>
    </row>
    <row r="82" spans="2:12" s="1" customFormat="1" ht="6.95" customHeight="1">
      <c r="B82" s="42"/>
      <c r="C82" s="43"/>
      <c r="D82" s="43"/>
      <c r="E82" s="43"/>
      <c r="F82" s="43"/>
      <c r="G82" s="43"/>
      <c r="H82" s="43"/>
      <c r="I82" s="109"/>
      <c r="J82" s="43"/>
      <c r="K82" s="43"/>
      <c r="L82" s="31"/>
    </row>
    <row r="83" spans="2:12" s="1" customFormat="1" ht="24.95" customHeight="1">
      <c r="B83" s="31"/>
      <c r="C83" s="21" t="s">
        <v>101</v>
      </c>
      <c r="I83" s="92"/>
      <c r="L83" s="31"/>
    </row>
    <row r="84" spans="2:12" s="1" customFormat="1" ht="6.95" customHeight="1">
      <c r="B84" s="31"/>
      <c r="I84" s="92"/>
      <c r="L84" s="31"/>
    </row>
    <row r="85" spans="2:12" s="1" customFormat="1" ht="12" customHeight="1">
      <c r="B85" s="31"/>
      <c r="C85" s="26" t="s">
        <v>17</v>
      </c>
      <c r="I85" s="92"/>
      <c r="L85" s="31"/>
    </row>
    <row r="86" spans="2:12" s="1" customFormat="1" ht="16.350000000000001" customHeight="1">
      <c r="B86" s="31"/>
      <c r="E86" s="323" t="str">
        <f>E7</f>
        <v>ENERGETICKÉ ÚSPORY V AREÁLU DÍTĚ LOGISTIC S.R.O. - SKLADOVACÍ HALY (neuznatelné náklady)</v>
      </c>
      <c r="F86" s="324"/>
      <c r="G86" s="324"/>
      <c r="H86" s="324"/>
      <c r="I86" s="92"/>
      <c r="L86" s="31"/>
    </row>
    <row r="87" spans="2:12" ht="12" customHeight="1">
      <c r="B87" s="20"/>
      <c r="C87" s="26" t="s">
        <v>92</v>
      </c>
      <c r="L87" s="20"/>
    </row>
    <row r="88" spans="2:12" s="1" customFormat="1" ht="16.350000000000001" customHeight="1">
      <c r="B88" s="31"/>
      <c r="E88" s="323" t="str">
        <f>E9</f>
        <v>SO-02 Stavební část  - neuznatelné položky</v>
      </c>
      <c r="F88" s="299"/>
      <c r="G88" s="299"/>
      <c r="H88" s="299"/>
      <c r="I88" s="92"/>
      <c r="L88" s="31"/>
    </row>
    <row r="89" spans="2:12" s="1" customFormat="1" ht="12" customHeight="1">
      <c r="B89" s="31"/>
      <c r="C89" s="26" t="s">
        <v>150</v>
      </c>
      <c r="I89" s="92"/>
      <c r="L89" s="31"/>
    </row>
    <row r="90" spans="2:12" s="1" customFormat="1" ht="16.350000000000001" customHeight="1">
      <c r="B90" s="31"/>
      <c r="E90" s="300" t="str">
        <f>E11</f>
        <v>SO-02.01. - Fasáda - neuznatelné položky</v>
      </c>
      <c r="F90" s="299"/>
      <c r="G90" s="299"/>
      <c r="H90" s="299"/>
      <c r="I90" s="92"/>
      <c r="L90" s="31"/>
    </row>
    <row r="91" spans="2:12" s="1" customFormat="1" ht="6.95" customHeight="1">
      <c r="B91" s="31"/>
      <c r="I91" s="92"/>
      <c r="L91" s="31"/>
    </row>
    <row r="92" spans="2:12" s="1" customFormat="1" ht="12" customHeight="1">
      <c r="B92" s="31"/>
      <c r="C92" s="26" t="s">
        <v>21</v>
      </c>
      <c r="F92" s="17" t="str">
        <f>F14</f>
        <v>Hradec Králové - Slezské předměstí</v>
      </c>
      <c r="I92" s="93" t="s">
        <v>23</v>
      </c>
      <c r="J92" s="47">
        <f>IF(J14="","",J14)</f>
        <v>43642</v>
      </c>
      <c r="L92" s="31"/>
    </row>
    <row r="93" spans="2:12" s="1" customFormat="1" ht="6.95" customHeight="1">
      <c r="B93" s="31"/>
      <c r="I93" s="92"/>
      <c r="L93" s="31"/>
    </row>
    <row r="94" spans="2:12" s="1" customFormat="1" ht="13.35" customHeight="1">
      <c r="B94" s="31"/>
      <c r="C94" s="26" t="s">
        <v>24</v>
      </c>
      <c r="F94" s="17" t="str">
        <f>E17</f>
        <v>Dítě Logistic s.r.o.,Bražecká 97,Náchod</v>
      </c>
      <c r="I94" s="93" t="s">
        <v>30</v>
      </c>
      <c r="J94" s="29" t="str">
        <f>E23</f>
        <v xml:space="preserve">Proxion s.r.o., Náchod </v>
      </c>
      <c r="L94" s="31"/>
    </row>
    <row r="95" spans="2:12" s="1" customFormat="1" ht="13.35" customHeight="1">
      <c r="B95" s="31"/>
      <c r="C95" s="26" t="s">
        <v>28</v>
      </c>
      <c r="F95" s="17" t="str">
        <f>IF(E20="","",E20)</f>
        <v>Vyplň údaj</v>
      </c>
      <c r="I95" s="93" t="s">
        <v>35</v>
      </c>
      <c r="J95" s="29" t="str">
        <f>E26</f>
        <v>Ivan mezera</v>
      </c>
      <c r="L95" s="31"/>
    </row>
    <row r="96" spans="2:12" s="1" customFormat="1" ht="10.35" customHeight="1">
      <c r="B96" s="31"/>
      <c r="I96" s="92"/>
      <c r="L96" s="31"/>
    </row>
    <row r="97" spans="2:65" s="10" customFormat="1" ht="29.25" customHeight="1">
      <c r="B97" s="124"/>
      <c r="C97" s="125" t="s">
        <v>102</v>
      </c>
      <c r="D97" s="126" t="s">
        <v>59</v>
      </c>
      <c r="E97" s="126" t="s">
        <v>55</v>
      </c>
      <c r="F97" s="126" t="s">
        <v>56</v>
      </c>
      <c r="G97" s="126" t="s">
        <v>103</v>
      </c>
      <c r="H97" s="126" t="s">
        <v>104</v>
      </c>
      <c r="I97" s="127" t="s">
        <v>105</v>
      </c>
      <c r="J97" s="128" t="s">
        <v>95</v>
      </c>
      <c r="K97" s="129" t="s">
        <v>106</v>
      </c>
      <c r="L97" s="124"/>
      <c r="M97" s="54" t="s">
        <v>3</v>
      </c>
      <c r="N97" s="55" t="s">
        <v>44</v>
      </c>
      <c r="O97" s="55" t="s">
        <v>107</v>
      </c>
      <c r="P97" s="55" t="s">
        <v>108</v>
      </c>
      <c r="Q97" s="55" t="s">
        <v>109</v>
      </c>
      <c r="R97" s="55" t="s">
        <v>110</v>
      </c>
      <c r="S97" s="55" t="s">
        <v>111</v>
      </c>
      <c r="T97" s="56" t="s">
        <v>112</v>
      </c>
    </row>
    <row r="98" spans="2:65" s="1" customFormat="1" ht="22.9" customHeight="1">
      <c r="B98" s="31"/>
      <c r="C98" s="59" t="s">
        <v>113</v>
      </c>
      <c r="I98" s="92"/>
      <c r="J98" s="130">
        <f>BK98</f>
        <v>0</v>
      </c>
      <c r="L98" s="31"/>
      <c r="M98" s="57"/>
      <c r="N98" s="48"/>
      <c r="O98" s="48"/>
      <c r="P98" s="131">
        <f>P99+P185+P335</f>
        <v>0</v>
      </c>
      <c r="Q98" s="48"/>
      <c r="R98" s="131">
        <f>R99+R185+R335</f>
        <v>26.784994189999999</v>
      </c>
      <c r="S98" s="48"/>
      <c r="T98" s="132">
        <f>T99+T185+T335</f>
        <v>6.4313459999999996</v>
      </c>
      <c r="AT98" s="17" t="s">
        <v>73</v>
      </c>
      <c r="AU98" s="17" t="s">
        <v>96</v>
      </c>
      <c r="BK98" s="133">
        <f>BK99+BK185+BK335</f>
        <v>0</v>
      </c>
    </row>
    <row r="99" spans="2:65" s="11" customFormat="1" ht="25.9" customHeight="1">
      <c r="B99" s="134"/>
      <c r="D99" s="135" t="s">
        <v>73</v>
      </c>
      <c r="E99" s="136" t="s">
        <v>164</v>
      </c>
      <c r="F99" s="136" t="s">
        <v>165</v>
      </c>
      <c r="I99" s="137"/>
      <c r="J99" s="138">
        <f>BK99</f>
        <v>0</v>
      </c>
      <c r="L99" s="134"/>
      <c r="M99" s="139"/>
      <c r="N99" s="140"/>
      <c r="O99" s="140"/>
      <c r="P99" s="141">
        <f>P100+P115+P130+P141+P179</f>
        <v>0</v>
      </c>
      <c r="Q99" s="140"/>
      <c r="R99" s="141">
        <f>R100+R115+R130+R141+R179</f>
        <v>21.908777699999998</v>
      </c>
      <c r="S99" s="140"/>
      <c r="T99" s="142">
        <f>T100+T115+T130+T141+T179</f>
        <v>5.4521459999999999</v>
      </c>
      <c r="AR99" s="135" t="s">
        <v>81</v>
      </c>
      <c r="AT99" s="143" t="s">
        <v>73</v>
      </c>
      <c r="AU99" s="143" t="s">
        <v>74</v>
      </c>
      <c r="AY99" s="135" t="s">
        <v>117</v>
      </c>
      <c r="BK99" s="144">
        <f>BK100+BK115+BK130+BK141+BK179</f>
        <v>0</v>
      </c>
    </row>
    <row r="100" spans="2:65" s="11" customFormat="1" ht="22.9" customHeight="1">
      <c r="B100" s="134"/>
      <c r="D100" s="135" t="s">
        <v>73</v>
      </c>
      <c r="E100" s="145" t="s">
        <v>81</v>
      </c>
      <c r="F100" s="145" t="s">
        <v>166</v>
      </c>
      <c r="I100" s="137"/>
      <c r="J100" s="146">
        <f>BK100</f>
        <v>0</v>
      </c>
      <c r="L100" s="134"/>
      <c r="M100" s="139"/>
      <c r="N100" s="140"/>
      <c r="O100" s="140"/>
      <c r="P100" s="141">
        <f>SUM(P101:P114)</f>
        <v>0</v>
      </c>
      <c r="Q100" s="140"/>
      <c r="R100" s="141">
        <f>SUM(R101:R114)</f>
        <v>8.850000000000002E-3</v>
      </c>
      <c r="S100" s="140"/>
      <c r="T100" s="142">
        <f>SUM(T101:T114)</f>
        <v>0</v>
      </c>
      <c r="AR100" s="135" t="s">
        <v>81</v>
      </c>
      <c r="AT100" s="143" t="s">
        <v>73</v>
      </c>
      <c r="AU100" s="143" t="s">
        <v>81</v>
      </c>
      <c r="AY100" s="135" t="s">
        <v>117</v>
      </c>
      <c r="BK100" s="144">
        <f>SUM(BK101:BK114)</f>
        <v>0</v>
      </c>
    </row>
    <row r="101" spans="2:65" s="1" customFormat="1" ht="21.75" customHeight="1">
      <c r="B101" s="147"/>
      <c r="C101" s="148" t="s">
        <v>81</v>
      </c>
      <c r="D101" s="148" t="s">
        <v>120</v>
      </c>
      <c r="E101" s="149" t="s">
        <v>167</v>
      </c>
      <c r="F101" s="150" t="s">
        <v>168</v>
      </c>
      <c r="G101" s="151" t="s">
        <v>169</v>
      </c>
      <c r="H101" s="166">
        <v>45</v>
      </c>
      <c r="I101" s="153"/>
      <c r="J101" s="154">
        <f>ROUND(I101*H101,2)</f>
        <v>0</v>
      </c>
      <c r="K101" s="150" t="s">
        <v>124</v>
      </c>
      <c r="L101" s="31"/>
      <c r="M101" s="155" t="s">
        <v>3</v>
      </c>
      <c r="N101" s="156" t="s">
        <v>45</v>
      </c>
      <c r="O101" s="50"/>
      <c r="P101" s="157">
        <f>O101*H101</f>
        <v>0</v>
      </c>
      <c r="Q101" s="157">
        <v>0</v>
      </c>
      <c r="R101" s="157">
        <f>Q101*H101</f>
        <v>0</v>
      </c>
      <c r="S101" s="157">
        <v>0</v>
      </c>
      <c r="T101" s="158">
        <f>S101*H101</f>
        <v>0</v>
      </c>
      <c r="AR101" s="17" t="s">
        <v>170</v>
      </c>
      <c r="AT101" s="17" t="s">
        <v>120</v>
      </c>
      <c r="AU101" s="17" t="s">
        <v>83</v>
      </c>
      <c r="AY101" s="17" t="s">
        <v>117</v>
      </c>
      <c r="BE101" s="159">
        <f>IF(N101="základní",J101,0)</f>
        <v>0</v>
      </c>
      <c r="BF101" s="159">
        <f>IF(N101="snížená",J101,0)</f>
        <v>0</v>
      </c>
      <c r="BG101" s="159">
        <f>IF(N101="zákl. přenesená",J101,0)</f>
        <v>0</v>
      </c>
      <c r="BH101" s="159">
        <f>IF(N101="sníž. přenesená",J101,0)</f>
        <v>0</v>
      </c>
      <c r="BI101" s="159">
        <f>IF(N101="nulová",J101,0)</f>
        <v>0</v>
      </c>
      <c r="BJ101" s="17" t="s">
        <v>81</v>
      </c>
      <c r="BK101" s="159">
        <f>ROUND(I101*H101,2)</f>
        <v>0</v>
      </c>
      <c r="BL101" s="17" t="s">
        <v>170</v>
      </c>
      <c r="BM101" s="17" t="s">
        <v>171</v>
      </c>
    </row>
    <row r="102" spans="2:65" s="12" customFormat="1" ht="11.25">
      <c r="B102" s="167"/>
      <c r="D102" s="168" t="s">
        <v>172</v>
      </c>
      <c r="E102" s="169" t="s">
        <v>3</v>
      </c>
      <c r="F102" s="170" t="s">
        <v>173</v>
      </c>
      <c r="H102" s="171">
        <v>45</v>
      </c>
      <c r="I102" s="172"/>
      <c r="L102" s="167"/>
      <c r="M102" s="173"/>
      <c r="N102" s="174"/>
      <c r="O102" s="174"/>
      <c r="P102" s="174"/>
      <c r="Q102" s="174"/>
      <c r="R102" s="174"/>
      <c r="S102" s="174"/>
      <c r="T102" s="175"/>
      <c r="AT102" s="169" t="s">
        <v>172</v>
      </c>
      <c r="AU102" s="169" t="s">
        <v>83</v>
      </c>
      <c r="AV102" s="12" t="s">
        <v>83</v>
      </c>
      <c r="AW102" s="12" t="s">
        <v>34</v>
      </c>
      <c r="AX102" s="12" t="s">
        <v>81</v>
      </c>
      <c r="AY102" s="169" t="s">
        <v>117</v>
      </c>
    </row>
    <row r="103" spans="2:65" s="1" customFormat="1" ht="16.350000000000001" customHeight="1">
      <c r="B103" s="147"/>
      <c r="C103" s="148" t="s">
        <v>83</v>
      </c>
      <c r="D103" s="148" t="s">
        <v>120</v>
      </c>
      <c r="E103" s="149" t="s">
        <v>174</v>
      </c>
      <c r="F103" s="150" t="s">
        <v>175</v>
      </c>
      <c r="G103" s="151" t="s">
        <v>169</v>
      </c>
      <c r="H103" s="166">
        <v>45</v>
      </c>
      <c r="I103" s="153"/>
      <c r="J103" s="154">
        <f t="shared" ref="J103:J109" si="0">ROUND(I103*H103,2)</f>
        <v>0</v>
      </c>
      <c r="K103" s="150" t="s">
        <v>124</v>
      </c>
      <c r="L103" s="31"/>
      <c r="M103" s="155" t="s">
        <v>3</v>
      </c>
      <c r="N103" s="156" t="s">
        <v>45</v>
      </c>
      <c r="O103" s="50"/>
      <c r="P103" s="157">
        <f t="shared" ref="P103:P109" si="1">O103*H103</f>
        <v>0</v>
      </c>
      <c r="Q103" s="157">
        <v>1.8000000000000001E-4</v>
      </c>
      <c r="R103" s="157">
        <f t="shared" ref="R103:R109" si="2">Q103*H103</f>
        <v>8.1000000000000013E-3</v>
      </c>
      <c r="S103" s="157">
        <v>0</v>
      </c>
      <c r="T103" s="158">
        <f t="shared" ref="T103:T109" si="3">S103*H103</f>
        <v>0</v>
      </c>
      <c r="AR103" s="17" t="s">
        <v>170</v>
      </c>
      <c r="AT103" s="17" t="s">
        <v>120</v>
      </c>
      <c r="AU103" s="17" t="s">
        <v>83</v>
      </c>
      <c r="AY103" s="17" t="s">
        <v>117</v>
      </c>
      <c r="BE103" s="159">
        <f t="shared" ref="BE103:BE109" si="4">IF(N103="základní",J103,0)</f>
        <v>0</v>
      </c>
      <c r="BF103" s="159">
        <f t="shared" ref="BF103:BF109" si="5">IF(N103="snížená",J103,0)</f>
        <v>0</v>
      </c>
      <c r="BG103" s="159">
        <f t="shared" ref="BG103:BG109" si="6">IF(N103="zákl. přenesená",J103,0)</f>
        <v>0</v>
      </c>
      <c r="BH103" s="159">
        <f t="shared" ref="BH103:BH109" si="7">IF(N103="sníž. přenesená",J103,0)</f>
        <v>0</v>
      </c>
      <c r="BI103" s="159">
        <f t="shared" ref="BI103:BI109" si="8">IF(N103="nulová",J103,0)</f>
        <v>0</v>
      </c>
      <c r="BJ103" s="17" t="s">
        <v>81</v>
      </c>
      <c r="BK103" s="159">
        <f t="shared" ref="BK103:BK109" si="9">ROUND(I103*H103,2)</f>
        <v>0</v>
      </c>
      <c r="BL103" s="17" t="s">
        <v>170</v>
      </c>
      <c r="BM103" s="17" t="s">
        <v>176</v>
      </c>
    </row>
    <row r="104" spans="2:65" s="1" customFormat="1" ht="16.350000000000001" customHeight="1">
      <c r="B104" s="147"/>
      <c r="C104" s="148" t="s">
        <v>146</v>
      </c>
      <c r="D104" s="148" t="s">
        <v>120</v>
      </c>
      <c r="E104" s="149" t="s">
        <v>177</v>
      </c>
      <c r="F104" s="150" t="s">
        <v>178</v>
      </c>
      <c r="G104" s="151" t="s">
        <v>179</v>
      </c>
      <c r="H104" s="166">
        <v>15</v>
      </c>
      <c r="I104" s="153"/>
      <c r="J104" s="154">
        <f t="shared" si="0"/>
        <v>0</v>
      </c>
      <c r="K104" s="150" t="s">
        <v>124</v>
      </c>
      <c r="L104" s="31"/>
      <c r="M104" s="155" t="s">
        <v>3</v>
      </c>
      <c r="N104" s="156" t="s">
        <v>45</v>
      </c>
      <c r="O104" s="50"/>
      <c r="P104" s="157">
        <f t="shared" si="1"/>
        <v>0</v>
      </c>
      <c r="Q104" s="157">
        <v>0</v>
      </c>
      <c r="R104" s="157">
        <f t="shared" si="2"/>
        <v>0</v>
      </c>
      <c r="S104" s="157">
        <v>0</v>
      </c>
      <c r="T104" s="158">
        <f t="shared" si="3"/>
        <v>0</v>
      </c>
      <c r="AR104" s="17" t="s">
        <v>170</v>
      </c>
      <c r="AT104" s="17" t="s">
        <v>120</v>
      </c>
      <c r="AU104" s="17" t="s">
        <v>83</v>
      </c>
      <c r="AY104" s="17" t="s">
        <v>117</v>
      </c>
      <c r="BE104" s="159">
        <f t="shared" si="4"/>
        <v>0</v>
      </c>
      <c r="BF104" s="159">
        <f t="shared" si="5"/>
        <v>0</v>
      </c>
      <c r="BG104" s="159">
        <f t="shared" si="6"/>
        <v>0</v>
      </c>
      <c r="BH104" s="159">
        <f t="shared" si="7"/>
        <v>0</v>
      </c>
      <c r="BI104" s="159">
        <f t="shared" si="8"/>
        <v>0</v>
      </c>
      <c r="BJ104" s="17" t="s">
        <v>81</v>
      </c>
      <c r="BK104" s="159">
        <f t="shared" si="9"/>
        <v>0</v>
      </c>
      <c r="BL104" s="17" t="s">
        <v>170</v>
      </c>
      <c r="BM104" s="17" t="s">
        <v>180</v>
      </c>
    </row>
    <row r="105" spans="2:65" s="1" customFormat="1" ht="21.75" customHeight="1">
      <c r="B105" s="147"/>
      <c r="C105" s="148" t="s">
        <v>170</v>
      </c>
      <c r="D105" s="148" t="s">
        <v>120</v>
      </c>
      <c r="E105" s="149" t="s">
        <v>181</v>
      </c>
      <c r="F105" s="150" t="s">
        <v>182</v>
      </c>
      <c r="G105" s="151" t="s">
        <v>179</v>
      </c>
      <c r="H105" s="166">
        <v>15</v>
      </c>
      <c r="I105" s="153"/>
      <c r="J105" s="154">
        <f t="shared" si="0"/>
        <v>0</v>
      </c>
      <c r="K105" s="150" t="s">
        <v>124</v>
      </c>
      <c r="L105" s="31"/>
      <c r="M105" s="155" t="s">
        <v>3</v>
      </c>
      <c r="N105" s="156" t="s">
        <v>45</v>
      </c>
      <c r="O105" s="50"/>
      <c r="P105" s="157">
        <f t="shared" si="1"/>
        <v>0</v>
      </c>
      <c r="Q105" s="157">
        <v>5.0000000000000002E-5</v>
      </c>
      <c r="R105" s="157">
        <f t="shared" si="2"/>
        <v>7.5000000000000002E-4</v>
      </c>
      <c r="S105" s="157">
        <v>0</v>
      </c>
      <c r="T105" s="158">
        <f t="shared" si="3"/>
        <v>0</v>
      </c>
      <c r="AR105" s="17" t="s">
        <v>170</v>
      </c>
      <c r="AT105" s="17" t="s">
        <v>120</v>
      </c>
      <c r="AU105" s="17" t="s">
        <v>83</v>
      </c>
      <c r="AY105" s="17" t="s">
        <v>117</v>
      </c>
      <c r="BE105" s="159">
        <f t="shared" si="4"/>
        <v>0</v>
      </c>
      <c r="BF105" s="159">
        <f t="shared" si="5"/>
        <v>0</v>
      </c>
      <c r="BG105" s="159">
        <f t="shared" si="6"/>
        <v>0</v>
      </c>
      <c r="BH105" s="159">
        <f t="shared" si="7"/>
        <v>0</v>
      </c>
      <c r="BI105" s="159">
        <f t="shared" si="8"/>
        <v>0</v>
      </c>
      <c r="BJ105" s="17" t="s">
        <v>81</v>
      </c>
      <c r="BK105" s="159">
        <f t="shared" si="9"/>
        <v>0</v>
      </c>
      <c r="BL105" s="17" t="s">
        <v>170</v>
      </c>
      <c r="BM105" s="17" t="s">
        <v>183</v>
      </c>
    </row>
    <row r="106" spans="2:65" s="1" customFormat="1" ht="21.75" customHeight="1">
      <c r="B106" s="147"/>
      <c r="C106" s="148" t="s">
        <v>116</v>
      </c>
      <c r="D106" s="148" t="s">
        <v>120</v>
      </c>
      <c r="E106" s="149" t="s">
        <v>184</v>
      </c>
      <c r="F106" s="150" t="s">
        <v>185</v>
      </c>
      <c r="G106" s="151" t="s">
        <v>179</v>
      </c>
      <c r="H106" s="166">
        <v>15</v>
      </c>
      <c r="I106" s="153"/>
      <c r="J106" s="154">
        <f t="shared" si="0"/>
        <v>0</v>
      </c>
      <c r="K106" s="150" t="s">
        <v>124</v>
      </c>
      <c r="L106" s="31"/>
      <c r="M106" s="155" t="s">
        <v>3</v>
      </c>
      <c r="N106" s="156" t="s">
        <v>45</v>
      </c>
      <c r="O106" s="50"/>
      <c r="P106" s="157">
        <f t="shared" si="1"/>
        <v>0</v>
      </c>
      <c r="Q106" s="157">
        <v>0</v>
      </c>
      <c r="R106" s="157">
        <f t="shared" si="2"/>
        <v>0</v>
      </c>
      <c r="S106" s="157">
        <v>0</v>
      </c>
      <c r="T106" s="158">
        <f t="shared" si="3"/>
        <v>0</v>
      </c>
      <c r="AR106" s="17" t="s">
        <v>170</v>
      </c>
      <c r="AT106" s="17" t="s">
        <v>120</v>
      </c>
      <c r="AU106" s="17" t="s">
        <v>83</v>
      </c>
      <c r="AY106" s="17" t="s">
        <v>117</v>
      </c>
      <c r="BE106" s="159">
        <f t="shared" si="4"/>
        <v>0</v>
      </c>
      <c r="BF106" s="159">
        <f t="shared" si="5"/>
        <v>0</v>
      </c>
      <c r="BG106" s="159">
        <f t="shared" si="6"/>
        <v>0</v>
      </c>
      <c r="BH106" s="159">
        <f t="shared" si="7"/>
        <v>0</v>
      </c>
      <c r="BI106" s="159">
        <f t="shared" si="8"/>
        <v>0</v>
      </c>
      <c r="BJ106" s="17" t="s">
        <v>81</v>
      </c>
      <c r="BK106" s="159">
        <f t="shared" si="9"/>
        <v>0</v>
      </c>
      <c r="BL106" s="17" t="s">
        <v>170</v>
      </c>
      <c r="BM106" s="17" t="s">
        <v>186</v>
      </c>
    </row>
    <row r="107" spans="2:65" s="1" customFormat="1" ht="21.75" customHeight="1">
      <c r="B107" s="147"/>
      <c r="C107" s="148" t="s">
        <v>187</v>
      </c>
      <c r="D107" s="148" t="s">
        <v>120</v>
      </c>
      <c r="E107" s="149" t="s">
        <v>188</v>
      </c>
      <c r="F107" s="150" t="s">
        <v>189</v>
      </c>
      <c r="G107" s="151" t="s">
        <v>179</v>
      </c>
      <c r="H107" s="166">
        <v>15</v>
      </c>
      <c r="I107" s="153"/>
      <c r="J107" s="154">
        <f t="shared" si="0"/>
        <v>0</v>
      </c>
      <c r="K107" s="150" t="s">
        <v>124</v>
      </c>
      <c r="L107" s="31"/>
      <c r="M107" s="155" t="s">
        <v>3</v>
      </c>
      <c r="N107" s="156" t="s">
        <v>45</v>
      </c>
      <c r="O107" s="50"/>
      <c r="P107" s="157">
        <f t="shared" si="1"/>
        <v>0</v>
      </c>
      <c r="Q107" s="157">
        <v>0</v>
      </c>
      <c r="R107" s="157">
        <f t="shared" si="2"/>
        <v>0</v>
      </c>
      <c r="S107" s="157">
        <v>0</v>
      </c>
      <c r="T107" s="158">
        <f t="shared" si="3"/>
        <v>0</v>
      </c>
      <c r="AR107" s="17" t="s">
        <v>170</v>
      </c>
      <c r="AT107" s="17" t="s">
        <v>120</v>
      </c>
      <c r="AU107" s="17" t="s">
        <v>83</v>
      </c>
      <c r="AY107" s="17" t="s">
        <v>117</v>
      </c>
      <c r="BE107" s="159">
        <f t="shared" si="4"/>
        <v>0</v>
      </c>
      <c r="BF107" s="159">
        <f t="shared" si="5"/>
        <v>0</v>
      </c>
      <c r="BG107" s="159">
        <f t="shared" si="6"/>
        <v>0</v>
      </c>
      <c r="BH107" s="159">
        <f t="shared" si="7"/>
        <v>0</v>
      </c>
      <c r="BI107" s="159">
        <f t="shared" si="8"/>
        <v>0</v>
      </c>
      <c r="BJ107" s="17" t="s">
        <v>81</v>
      </c>
      <c r="BK107" s="159">
        <f t="shared" si="9"/>
        <v>0</v>
      </c>
      <c r="BL107" s="17" t="s">
        <v>170</v>
      </c>
      <c r="BM107" s="17" t="s">
        <v>190</v>
      </c>
    </row>
    <row r="108" spans="2:65" s="1" customFormat="1" ht="21.75" customHeight="1">
      <c r="B108" s="147"/>
      <c r="C108" s="148" t="s">
        <v>191</v>
      </c>
      <c r="D108" s="148" t="s">
        <v>120</v>
      </c>
      <c r="E108" s="149" t="s">
        <v>192</v>
      </c>
      <c r="F108" s="150" t="s">
        <v>193</v>
      </c>
      <c r="G108" s="151" t="s">
        <v>179</v>
      </c>
      <c r="H108" s="166">
        <v>15</v>
      </c>
      <c r="I108" s="153"/>
      <c r="J108" s="154">
        <f t="shared" si="0"/>
        <v>0</v>
      </c>
      <c r="K108" s="150" t="s">
        <v>124</v>
      </c>
      <c r="L108" s="31"/>
      <c r="M108" s="155" t="s">
        <v>3</v>
      </c>
      <c r="N108" s="156" t="s">
        <v>45</v>
      </c>
      <c r="O108" s="50"/>
      <c r="P108" s="157">
        <f t="shared" si="1"/>
        <v>0</v>
      </c>
      <c r="Q108" s="157">
        <v>0</v>
      </c>
      <c r="R108" s="157">
        <f t="shared" si="2"/>
        <v>0</v>
      </c>
      <c r="S108" s="157">
        <v>0</v>
      </c>
      <c r="T108" s="158">
        <f t="shared" si="3"/>
        <v>0</v>
      </c>
      <c r="AR108" s="17" t="s">
        <v>170</v>
      </c>
      <c r="AT108" s="17" t="s">
        <v>120</v>
      </c>
      <c r="AU108" s="17" t="s">
        <v>83</v>
      </c>
      <c r="AY108" s="17" t="s">
        <v>117</v>
      </c>
      <c r="BE108" s="159">
        <f t="shared" si="4"/>
        <v>0</v>
      </c>
      <c r="BF108" s="159">
        <f t="shared" si="5"/>
        <v>0</v>
      </c>
      <c r="BG108" s="159">
        <f t="shared" si="6"/>
        <v>0</v>
      </c>
      <c r="BH108" s="159">
        <f t="shared" si="7"/>
        <v>0</v>
      </c>
      <c r="BI108" s="159">
        <f t="shared" si="8"/>
        <v>0</v>
      </c>
      <c r="BJ108" s="17" t="s">
        <v>81</v>
      </c>
      <c r="BK108" s="159">
        <f t="shared" si="9"/>
        <v>0</v>
      </c>
      <c r="BL108" s="17" t="s">
        <v>170</v>
      </c>
      <c r="BM108" s="17" t="s">
        <v>194</v>
      </c>
    </row>
    <row r="109" spans="2:65" s="1" customFormat="1" ht="32.65" customHeight="1">
      <c r="B109" s="147"/>
      <c r="C109" s="148" t="s">
        <v>195</v>
      </c>
      <c r="D109" s="148" t="s">
        <v>120</v>
      </c>
      <c r="E109" s="149" t="s">
        <v>196</v>
      </c>
      <c r="F109" s="150" t="s">
        <v>197</v>
      </c>
      <c r="G109" s="151" t="s">
        <v>179</v>
      </c>
      <c r="H109" s="166">
        <v>60</v>
      </c>
      <c r="I109" s="153"/>
      <c r="J109" s="154">
        <f t="shared" si="0"/>
        <v>0</v>
      </c>
      <c r="K109" s="150" t="s">
        <v>124</v>
      </c>
      <c r="L109" s="31"/>
      <c r="M109" s="155" t="s">
        <v>3</v>
      </c>
      <c r="N109" s="156" t="s">
        <v>45</v>
      </c>
      <c r="O109" s="50"/>
      <c r="P109" s="157">
        <f t="shared" si="1"/>
        <v>0</v>
      </c>
      <c r="Q109" s="157">
        <v>0</v>
      </c>
      <c r="R109" s="157">
        <f t="shared" si="2"/>
        <v>0</v>
      </c>
      <c r="S109" s="157">
        <v>0</v>
      </c>
      <c r="T109" s="158">
        <f t="shared" si="3"/>
        <v>0</v>
      </c>
      <c r="AR109" s="17" t="s">
        <v>170</v>
      </c>
      <c r="AT109" s="17" t="s">
        <v>120</v>
      </c>
      <c r="AU109" s="17" t="s">
        <v>83</v>
      </c>
      <c r="AY109" s="17" t="s">
        <v>117</v>
      </c>
      <c r="BE109" s="159">
        <f t="shared" si="4"/>
        <v>0</v>
      </c>
      <c r="BF109" s="159">
        <f t="shared" si="5"/>
        <v>0</v>
      </c>
      <c r="BG109" s="159">
        <f t="shared" si="6"/>
        <v>0</v>
      </c>
      <c r="BH109" s="159">
        <f t="shared" si="7"/>
        <v>0</v>
      </c>
      <c r="BI109" s="159">
        <f t="shared" si="8"/>
        <v>0</v>
      </c>
      <c r="BJ109" s="17" t="s">
        <v>81</v>
      </c>
      <c r="BK109" s="159">
        <f t="shared" si="9"/>
        <v>0</v>
      </c>
      <c r="BL109" s="17" t="s">
        <v>170</v>
      </c>
      <c r="BM109" s="17" t="s">
        <v>198</v>
      </c>
    </row>
    <row r="110" spans="2:65" s="12" customFormat="1" ht="11.25">
      <c r="B110" s="167"/>
      <c r="D110" s="168" t="s">
        <v>172</v>
      </c>
      <c r="E110" s="169" t="s">
        <v>3</v>
      </c>
      <c r="F110" s="170" t="s">
        <v>199</v>
      </c>
      <c r="H110" s="171">
        <v>60</v>
      </c>
      <c r="I110" s="172"/>
      <c r="L110" s="167"/>
      <c r="M110" s="173"/>
      <c r="N110" s="174"/>
      <c r="O110" s="174"/>
      <c r="P110" s="174"/>
      <c r="Q110" s="174"/>
      <c r="R110" s="174"/>
      <c r="S110" s="174"/>
      <c r="T110" s="175"/>
      <c r="AT110" s="169" t="s">
        <v>172</v>
      </c>
      <c r="AU110" s="169" t="s">
        <v>83</v>
      </c>
      <c r="AV110" s="12" t="s">
        <v>83</v>
      </c>
      <c r="AW110" s="12" t="s">
        <v>34</v>
      </c>
      <c r="AX110" s="12" t="s">
        <v>81</v>
      </c>
      <c r="AY110" s="169" t="s">
        <v>117</v>
      </c>
    </row>
    <row r="111" spans="2:65" s="1" customFormat="1" ht="21.75" customHeight="1">
      <c r="B111" s="147"/>
      <c r="C111" s="148" t="s">
        <v>200</v>
      </c>
      <c r="D111" s="148" t="s">
        <v>120</v>
      </c>
      <c r="E111" s="149" t="s">
        <v>201</v>
      </c>
      <c r="F111" s="150" t="s">
        <v>202</v>
      </c>
      <c r="G111" s="151" t="s">
        <v>179</v>
      </c>
      <c r="H111" s="166">
        <v>60</v>
      </c>
      <c r="I111" s="153"/>
      <c r="J111" s="154">
        <f>ROUND(I111*H111,2)</f>
        <v>0</v>
      </c>
      <c r="K111" s="150" t="s">
        <v>124</v>
      </c>
      <c r="L111" s="31"/>
      <c r="M111" s="155" t="s">
        <v>3</v>
      </c>
      <c r="N111" s="156" t="s">
        <v>45</v>
      </c>
      <c r="O111" s="50"/>
      <c r="P111" s="157">
        <f>O111*H111</f>
        <v>0</v>
      </c>
      <c r="Q111" s="157">
        <v>0</v>
      </c>
      <c r="R111" s="157">
        <f>Q111*H111</f>
        <v>0</v>
      </c>
      <c r="S111" s="157">
        <v>0</v>
      </c>
      <c r="T111" s="158">
        <f>S111*H111</f>
        <v>0</v>
      </c>
      <c r="AR111" s="17" t="s">
        <v>170</v>
      </c>
      <c r="AT111" s="17" t="s">
        <v>120</v>
      </c>
      <c r="AU111" s="17" t="s">
        <v>83</v>
      </c>
      <c r="AY111" s="17" t="s">
        <v>117</v>
      </c>
      <c r="BE111" s="159">
        <f>IF(N111="základní",J111,0)</f>
        <v>0</v>
      </c>
      <c r="BF111" s="159">
        <f>IF(N111="snížená",J111,0)</f>
        <v>0</v>
      </c>
      <c r="BG111" s="159">
        <f>IF(N111="zákl. přenesená",J111,0)</f>
        <v>0</v>
      </c>
      <c r="BH111" s="159">
        <f>IF(N111="sníž. přenesená",J111,0)</f>
        <v>0</v>
      </c>
      <c r="BI111" s="159">
        <f>IF(N111="nulová",J111,0)</f>
        <v>0</v>
      </c>
      <c r="BJ111" s="17" t="s">
        <v>81</v>
      </c>
      <c r="BK111" s="159">
        <f>ROUND(I111*H111,2)</f>
        <v>0</v>
      </c>
      <c r="BL111" s="17" t="s">
        <v>170</v>
      </c>
      <c r="BM111" s="17" t="s">
        <v>203</v>
      </c>
    </row>
    <row r="112" spans="2:65" s="1" customFormat="1" ht="21.75" customHeight="1">
      <c r="B112" s="147"/>
      <c r="C112" s="148" t="s">
        <v>204</v>
      </c>
      <c r="D112" s="148" t="s">
        <v>120</v>
      </c>
      <c r="E112" s="149" t="s">
        <v>205</v>
      </c>
      <c r="F112" s="150" t="s">
        <v>206</v>
      </c>
      <c r="G112" s="151" t="s">
        <v>179</v>
      </c>
      <c r="H112" s="166">
        <v>60</v>
      </c>
      <c r="I112" s="153"/>
      <c r="J112" s="154">
        <f>ROUND(I112*H112,2)</f>
        <v>0</v>
      </c>
      <c r="K112" s="150" t="s">
        <v>124</v>
      </c>
      <c r="L112" s="31"/>
      <c r="M112" s="155" t="s">
        <v>3</v>
      </c>
      <c r="N112" s="156" t="s">
        <v>45</v>
      </c>
      <c r="O112" s="50"/>
      <c r="P112" s="157">
        <f>O112*H112</f>
        <v>0</v>
      </c>
      <c r="Q112" s="157">
        <v>0</v>
      </c>
      <c r="R112" s="157">
        <f>Q112*H112</f>
        <v>0</v>
      </c>
      <c r="S112" s="157">
        <v>0</v>
      </c>
      <c r="T112" s="158">
        <f>S112*H112</f>
        <v>0</v>
      </c>
      <c r="AR112" s="17" t="s">
        <v>170</v>
      </c>
      <c r="AT112" s="17" t="s">
        <v>120</v>
      </c>
      <c r="AU112" s="17" t="s">
        <v>83</v>
      </c>
      <c r="AY112" s="17" t="s">
        <v>117</v>
      </c>
      <c r="BE112" s="159">
        <f>IF(N112="základní",J112,0)</f>
        <v>0</v>
      </c>
      <c r="BF112" s="159">
        <f>IF(N112="snížená",J112,0)</f>
        <v>0</v>
      </c>
      <c r="BG112" s="159">
        <f>IF(N112="zákl. přenesená",J112,0)</f>
        <v>0</v>
      </c>
      <c r="BH112" s="159">
        <f>IF(N112="sníž. přenesená",J112,0)</f>
        <v>0</v>
      </c>
      <c r="BI112" s="159">
        <f>IF(N112="nulová",J112,0)</f>
        <v>0</v>
      </c>
      <c r="BJ112" s="17" t="s">
        <v>81</v>
      </c>
      <c r="BK112" s="159">
        <f>ROUND(I112*H112,2)</f>
        <v>0</v>
      </c>
      <c r="BL112" s="17" t="s">
        <v>170</v>
      </c>
      <c r="BM112" s="17" t="s">
        <v>207</v>
      </c>
    </row>
    <row r="113" spans="2:65" s="1" customFormat="1" ht="21.75" customHeight="1">
      <c r="B113" s="147"/>
      <c r="C113" s="148" t="s">
        <v>208</v>
      </c>
      <c r="D113" s="148" t="s">
        <v>120</v>
      </c>
      <c r="E113" s="149" t="s">
        <v>209</v>
      </c>
      <c r="F113" s="150" t="s">
        <v>210</v>
      </c>
      <c r="G113" s="151" t="s">
        <v>169</v>
      </c>
      <c r="H113" s="166">
        <v>100</v>
      </c>
      <c r="I113" s="153"/>
      <c r="J113" s="154">
        <f>ROUND(I113*H113,2)</f>
        <v>0</v>
      </c>
      <c r="K113" s="150" t="s">
        <v>124</v>
      </c>
      <c r="L113" s="31"/>
      <c r="M113" s="155" t="s">
        <v>3</v>
      </c>
      <c r="N113" s="156" t="s">
        <v>45</v>
      </c>
      <c r="O113" s="50"/>
      <c r="P113" s="157">
        <f>O113*H113</f>
        <v>0</v>
      </c>
      <c r="Q113" s="157">
        <v>0</v>
      </c>
      <c r="R113" s="157">
        <f>Q113*H113</f>
        <v>0</v>
      </c>
      <c r="S113" s="157">
        <v>0</v>
      </c>
      <c r="T113" s="158">
        <f>S113*H113</f>
        <v>0</v>
      </c>
      <c r="AR113" s="17" t="s">
        <v>170</v>
      </c>
      <c r="AT113" s="17" t="s">
        <v>120</v>
      </c>
      <c r="AU113" s="17" t="s">
        <v>83</v>
      </c>
      <c r="AY113" s="17" t="s">
        <v>117</v>
      </c>
      <c r="BE113" s="159">
        <f>IF(N113="základní",J113,0)</f>
        <v>0</v>
      </c>
      <c r="BF113" s="159">
        <f>IF(N113="snížená",J113,0)</f>
        <v>0</v>
      </c>
      <c r="BG113" s="159">
        <f>IF(N113="zákl. přenesená",J113,0)</f>
        <v>0</v>
      </c>
      <c r="BH113" s="159">
        <f>IF(N113="sníž. přenesená",J113,0)</f>
        <v>0</v>
      </c>
      <c r="BI113" s="159">
        <f>IF(N113="nulová",J113,0)</f>
        <v>0</v>
      </c>
      <c r="BJ113" s="17" t="s">
        <v>81</v>
      </c>
      <c r="BK113" s="159">
        <f>ROUND(I113*H113,2)</f>
        <v>0</v>
      </c>
      <c r="BL113" s="17" t="s">
        <v>170</v>
      </c>
      <c r="BM113" s="17" t="s">
        <v>211</v>
      </c>
    </row>
    <row r="114" spans="2:65" s="12" customFormat="1" ht="11.25">
      <c r="B114" s="167"/>
      <c r="D114" s="168" t="s">
        <v>172</v>
      </c>
      <c r="E114" s="169" t="s">
        <v>3</v>
      </c>
      <c r="F114" s="170" t="s">
        <v>212</v>
      </c>
      <c r="H114" s="171">
        <v>100</v>
      </c>
      <c r="I114" s="172"/>
      <c r="L114" s="167"/>
      <c r="M114" s="173"/>
      <c r="N114" s="174"/>
      <c r="O114" s="174"/>
      <c r="P114" s="174"/>
      <c r="Q114" s="174"/>
      <c r="R114" s="174"/>
      <c r="S114" s="174"/>
      <c r="T114" s="175"/>
      <c r="AT114" s="169" t="s">
        <v>172</v>
      </c>
      <c r="AU114" s="169" t="s">
        <v>83</v>
      </c>
      <c r="AV114" s="12" t="s">
        <v>83</v>
      </c>
      <c r="AW114" s="12" t="s">
        <v>34</v>
      </c>
      <c r="AX114" s="12" t="s">
        <v>81</v>
      </c>
      <c r="AY114" s="169" t="s">
        <v>117</v>
      </c>
    </row>
    <row r="115" spans="2:65" s="11" customFormat="1" ht="22.9" customHeight="1">
      <c r="B115" s="134"/>
      <c r="D115" s="135" t="s">
        <v>73</v>
      </c>
      <c r="E115" s="145" t="s">
        <v>146</v>
      </c>
      <c r="F115" s="145" t="s">
        <v>213</v>
      </c>
      <c r="I115" s="137"/>
      <c r="J115" s="146">
        <f>BK115</f>
        <v>0</v>
      </c>
      <c r="L115" s="134"/>
      <c r="M115" s="139"/>
      <c r="N115" s="140"/>
      <c r="O115" s="140"/>
      <c r="P115" s="141">
        <f>SUM(P116:P129)</f>
        <v>0</v>
      </c>
      <c r="Q115" s="140"/>
      <c r="R115" s="141">
        <f>SUM(R116:R129)</f>
        <v>3.3346602200000004</v>
      </c>
      <c r="S115" s="140"/>
      <c r="T115" s="142">
        <f>SUM(T116:T129)</f>
        <v>0</v>
      </c>
      <c r="AR115" s="135" t="s">
        <v>81</v>
      </c>
      <c r="AT115" s="143" t="s">
        <v>73</v>
      </c>
      <c r="AU115" s="143" t="s">
        <v>81</v>
      </c>
      <c r="AY115" s="135" t="s">
        <v>117</v>
      </c>
      <c r="BK115" s="144">
        <f>SUM(BK116:BK129)</f>
        <v>0</v>
      </c>
    </row>
    <row r="116" spans="2:65" s="1" customFormat="1" ht="16.350000000000001" customHeight="1">
      <c r="B116" s="147"/>
      <c r="C116" s="148" t="s">
        <v>214</v>
      </c>
      <c r="D116" s="148" t="s">
        <v>120</v>
      </c>
      <c r="E116" s="149" t="s">
        <v>215</v>
      </c>
      <c r="F116" s="150" t="s">
        <v>216</v>
      </c>
      <c r="G116" s="151" t="s">
        <v>179</v>
      </c>
      <c r="H116" s="166">
        <v>2</v>
      </c>
      <c r="I116" s="153"/>
      <c r="J116" s="154">
        <f>ROUND(I116*H116,2)</f>
        <v>0</v>
      </c>
      <c r="K116" s="150" t="s">
        <v>124</v>
      </c>
      <c r="L116" s="31"/>
      <c r="M116" s="155" t="s">
        <v>3</v>
      </c>
      <c r="N116" s="156" t="s">
        <v>45</v>
      </c>
      <c r="O116" s="50"/>
      <c r="P116" s="157">
        <f>O116*H116</f>
        <v>0</v>
      </c>
      <c r="Q116" s="157">
        <v>0.28977000000000003</v>
      </c>
      <c r="R116" s="157">
        <f>Q116*H116</f>
        <v>0.57954000000000006</v>
      </c>
      <c r="S116" s="157">
        <v>0</v>
      </c>
      <c r="T116" s="158">
        <f>S116*H116</f>
        <v>0</v>
      </c>
      <c r="AR116" s="17" t="s">
        <v>170</v>
      </c>
      <c r="AT116" s="17" t="s">
        <v>120</v>
      </c>
      <c r="AU116" s="17" t="s">
        <v>83</v>
      </c>
      <c r="AY116" s="17" t="s">
        <v>117</v>
      </c>
      <c r="BE116" s="159">
        <f>IF(N116="základní",J116,0)</f>
        <v>0</v>
      </c>
      <c r="BF116" s="159">
        <f>IF(N116="snížená",J116,0)</f>
        <v>0</v>
      </c>
      <c r="BG116" s="159">
        <f>IF(N116="zákl. přenesená",J116,0)</f>
        <v>0</v>
      </c>
      <c r="BH116" s="159">
        <f>IF(N116="sníž. přenesená",J116,0)</f>
        <v>0</v>
      </c>
      <c r="BI116" s="159">
        <f>IF(N116="nulová",J116,0)</f>
        <v>0</v>
      </c>
      <c r="BJ116" s="17" t="s">
        <v>81</v>
      </c>
      <c r="BK116" s="159">
        <f>ROUND(I116*H116,2)</f>
        <v>0</v>
      </c>
      <c r="BL116" s="17" t="s">
        <v>170</v>
      </c>
      <c r="BM116" s="17" t="s">
        <v>217</v>
      </c>
    </row>
    <row r="117" spans="2:65" s="1" customFormat="1" ht="16.350000000000001" customHeight="1">
      <c r="B117" s="147"/>
      <c r="C117" s="148" t="s">
        <v>218</v>
      </c>
      <c r="D117" s="148" t="s">
        <v>120</v>
      </c>
      <c r="E117" s="149" t="s">
        <v>219</v>
      </c>
      <c r="F117" s="150" t="s">
        <v>220</v>
      </c>
      <c r="G117" s="151" t="s">
        <v>221</v>
      </c>
      <c r="H117" s="166">
        <v>0.54</v>
      </c>
      <c r="I117" s="153"/>
      <c r="J117" s="154">
        <f>ROUND(I117*H117,2)</f>
        <v>0</v>
      </c>
      <c r="K117" s="150" t="s">
        <v>124</v>
      </c>
      <c r="L117" s="31"/>
      <c r="M117" s="155" t="s">
        <v>3</v>
      </c>
      <c r="N117" s="156" t="s">
        <v>45</v>
      </c>
      <c r="O117" s="50"/>
      <c r="P117" s="157">
        <f>O117*H117</f>
        <v>0</v>
      </c>
      <c r="Q117" s="157">
        <v>2.5773000000000001</v>
      </c>
      <c r="R117" s="157">
        <f>Q117*H117</f>
        <v>1.3917420000000003</v>
      </c>
      <c r="S117" s="157">
        <v>0</v>
      </c>
      <c r="T117" s="158">
        <f>S117*H117</f>
        <v>0</v>
      </c>
      <c r="AR117" s="17" t="s">
        <v>170</v>
      </c>
      <c r="AT117" s="17" t="s">
        <v>120</v>
      </c>
      <c r="AU117" s="17" t="s">
        <v>83</v>
      </c>
      <c r="AY117" s="17" t="s">
        <v>117</v>
      </c>
      <c r="BE117" s="159">
        <f>IF(N117="základní",J117,0)</f>
        <v>0</v>
      </c>
      <c r="BF117" s="159">
        <f>IF(N117="snížená",J117,0)</f>
        <v>0</v>
      </c>
      <c r="BG117" s="159">
        <f>IF(N117="zákl. přenesená",J117,0)</f>
        <v>0</v>
      </c>
      <c r="BH117" s="159">
        <f>IF(N117="sníž. přenesená",J117,0)</f>
        <v>0</v>
      </c>
      <c r="BI117" s="159">
        <f>IF(N117="nulová",J117,0)</f>
        <v>0</v>
      </c>
      <c r="BJ117" s="17" t="s">
        <v>81</v>
      </c>
      <c r="BK117" s="159">
        <f>ROUND(I117*H117,2)</f>
        <v>0</v>
      </c>
      <c r="BL117" s="17" t="s">
        <v>170</v>
      </c>
      <c r="BM117" s="17" t="s">
        <v>222</v>
      </c>
    </row>
    <row r="118" spans="2:65" s="13" customFormat="1" ht="11.25">
      <c r="B118" s="176"/>
      <c r="D118" s="168" t="s">
        <v>172</v>
      </c>
      <c r="E118" s="177" t="s">
        <v>3</v>
      </c>
      <c r="F118" s="178" t="s">
        <v>223</v>
      </c>
      <c r="H118" s="177" t="s">
        <v>3</v>
      </c>
      <c r="I118" s="179"/>
      <c r="L118" s="176"/>
      <c r="M118" s="180"/>
      <c r="N118" s="181"/>
      <c r="O118" s="181"/>
      <c r="P118" s="181"/>
      <c r="Q118" s="181"/>
      <c r="R118" s="181"/>
      <c r="S118" s="181"/>
      <c r="T118" s="182"/>
      <c r="AT118" s="177" t="s">
        <v>172</v>
      </c>
      <c r="AU118" s="177" t="s">
        <v>83</v>
      </c>
      <c r="AV118" s="13" t="s">
        <v>81</v>
      </c>
      <c r="AW118" s="13" t="s">
        <v>34</v>
      </c>
      <c r="AX118" s="13" t="s">
        <v>74</v>
      </c>
      <c r="AY118" s="177" t="s">
        <v>117</v>
      </c>
    </row>
    <row r="119" spans="2:65" s="12" customFormat="1" ht="11.25">
      <c r="B119" s="167"/>
      <c r="D119" s="168" t="s">
        <v>172</v>
      </c>
      <c r="E119" s="169" t="s">
        <v>3</v>
      </c>
      <c r="F119" s="170" t="s">
        <v>224</v>
      </c>
      <c r="H119" s="171">
        <v>0.54</v>
      </c>
      <c r="I119" s="172"/>
      <c r="L119" s="167"/>
      <c r="M119" s="173"/>
      <c r="N119" s="174"/>
      <c r="O119" s="174"/>
      <c r="P119" s="174"/>
      <c r="Q119" s="174"/>
      <c r="R119" s="174"/>
      <c r="S119" s="174"/>
      <c r="T119" s="175"/>
      <c r="AT119" s="169" t="s">
        <v>172</v>
      </c>
      <c r="AU119" s="169" t="s">
        <v>83</v>
      </c>
      <c r="AV119" s="12" t="s">
        <v>83</v>
      </c>
      <c r="AW119" s="12" t="s">
        <v>34</v>
      </c>
      <c r="AX119" s="12" t="s">
        <v>74</v>
      </c>
      <c r="AY119" s="169" t="s">
        <v>117</v>
      </c>
    </row>
    <row r="120" spans="2:65" s="14" customFormat="1" ht="11.25">
      <c r="B120" s="183"/>
      <c r="D120" s="168" t="s">
        <v>172</v>
      </c>
      <c r="E120" s="184" t="s">
        <v>3</v>
      </c>
      <c r="F120" s="185" t="s">
        <v>225</v>
      </c>
      <c r="H120" s="186">
        <v>0.54</v>
      </c>
      <c r="I120" s="187"/>
      <c r="L120" s="183"/>
      <c r="M120" s="188"/>
      <c r="N120" s="189"/>
      <c r="O120" s="189"/>
      <c r="P120" s="189"/>
      <c r="Q120" s="189"/>
      <c r="R120" s="189"/>
      <c r="S120" s="189"/>
      <c r="T120" s="190"/>
      <c r="AT120" s="184" t="s">
        <v>172</v>
      </c>
      <c r="AU120" s="184" t="s">
        <v>83</v>
      </c>
      <c r="AV120" s="14" t="s">
        <v>170</v>
      </c>
      <c r="AW120" s="14" t="s">
        <v>34</v>
      </c>
      <c r="AX120" s="14" t="s">
        <v>81</v>
      </c>
      <c r="AY120" s="184" t="s">
        <v>117</v>
      </c>
    </row>
    <row r="121" spans="2:65" s="1" customFormat="1" ht="16.350000000000001" customHeight="1">
      <c r="B121" s="147"/>
      <c r="C121" s="148" t="s">
        <v>226</v>
      </c>
      <c r="D121" s="148" t="s">
        <v>120</v>
      </c>
      <c r="E121" s="149" t="s">
        <v>227</v>
      </c>
      <c r="F121" s="150" t="s">
        <v>228</v>
      </c>
      <c r="G121" s="151" t="s">
        <v>221</v>
      </c>
      <c r="H121" s="166">
        <v>0.26100000000000001</v>
      </c>
      <c r="I121" s="153"/>
      <c r="J121" s="154">
        <f>ROUND(I121*H121,2)</f>
        <v>0</v>
      </c>
      <c r="K121" s="150" t="s">
        <v>124</v>
      </c>
      <c r="L121" s="31"/>
      <c r="M121" s="155" t="s">
        <v>3</v>
      </c>
      <c r="N121" s="156" t="s">
        <v>45</v>
      </c>
      <c r="O121" s="50"/>
      <c r="P121" s="157">
        <f>O121*H121</f>
        <v>0</v>
      </c>
      <c r="Q121" s="157">
        <v>1.94302</v>
      </c>
      <c r="R121" s="157">
        <f>Q121*H121</f>
        <v>0.50712822000000002</v>
      </c>
      <c r="S121" s="157">
        <v>0</v>
      </c>
      <c r="T121" s="158">
        <f>S121*H121</f>
        <v>0</v>
      </c>
      <c r="AR121" s="17" t="s">
        <v>170</v>
      </c>
      <c r="AT121" s="17" t="s">
        <v>120</v>
      </c>
      <c r="AU121" s="17" t="s">
        <v>83</v>
      </c>
      <c r="AY121" s="17" t="s">
        <v>117</v>
      </c>
      <c r="BE121" s="159">
        <f>IF(N121="základní",J121,0)</f>
        <v>0</v>
      </c>
      <c r="BF121" s="159">
        <f>IF(N121="snížená",J121,0)</f>
        <v>0</v>
      </c>
      <c r="BG121" s="159">
        <f>IF(N121="zákl. přenesená",J121,0)</f>
        <v>0</v>
      </c>
      <c r="BH121" s="159">
        <f>IF(N121="sníž. přenesená",J121,0)</f>
        <v>0</v>
      </c>
      <c r="BI121" s="159">
        <f>IF(N121="nulová",J121,0)</f>
        <v>0</v>
      </c>
      <c r="BJ121" s="17" t="s">
        <v>81</v>
      </c>
      <c r="BK121" s="159">
        <f>ROUND(I121*H121,2)</f>
        <v>0</v>
      </c>
      <c r="BL121" s="17" t="s">
        <v>170</v>
      </c>
      <c r="BM121" s="17" t="s">
        <v>229</v>
      </c>
    </row>
    <row r="122" spans="2:65" s="12" customFormat="1" ht="11.25">
      <c r="B122" s="167"/>
      <c r="D122" s="168" t="s">
        <v>172</v>
      </c>
      <c r="E122" s="169" t="s">
        <v>3</v>
      </c>
      <c r="F122" s="170" t="s">
        <v>230</v>
      </c>
      <c r="H122" s="171">
        <v>0.26100000000000001</v>
      </c>
      <c r="I122" s="172"/>
      <c r="L122" s="167"/>
      <c r="M122" s="173"/>
      <c r="N122" s="174"/>
      <c r="O122" s="174"/>
      <c r="P122" s="174"/>
      <c r="Q122" s="174"/>
      <c r="R122" s="174"/>
      <c r="S122" s="174"/>
      <c r="T122" s="175"/>
      <c r="AT122" s="169" t="s">
        <v>172</v>
      </c>
      <c r="AU122" s="169" t="s">
        <v>83</v>
      </c>
      <c r="AV122" s="12" t="s">
        <v>83</v>
      </c>
      <c r="AW122" s="12" t="s">
        <v>34</v>
      </c>
      <c r="AX122" s="12" t="s">
        <v>81</v>
      </c>
      <c r="AY122" s="169" t="s">
        <v>117</v>
      </c>
    </row>
    <row r="123" spans="2:65" s="1" customFormat="1" ht="16.350000000000001" customHeight="1">
      <c r="B123" s="147"/>
      <c r="C123" s="148" t="s">
        <v>9</v>
      </c>
      <c r="D123" s="148" t="s">
        <v>120</v>
      </c>
      <c r="E123" s="149" t="s">
        <v>231</v>
      </c>
      <c r="F123" s="150" t="s">
        <v>232</v>
      </c>
      <c r="G123" s="151" t="s">
        <v>233</v>
      </c>
      <c r="H123" s="166">
        <v>0.28599999999999998</v>
      </c>
      <c r="I123" s="153"/>
      <c r="J123" s="154">
        <f>ROUND(I123*H123,2)</f>
        <v>0</v>
      </c>
      <c r="K123" s="150" t="s">
        <v>124</v>
      </c>
      <c r="L123" s="31"/>
      <c r="M123" s="155" t="s">
        <v>3</v>
      </c>
      <c r="N123" s="156" t="s">
        <v>45</v>
      </c>
      <c r="O123" s="50"/>
      <c r="P123" s="157">
        <f>O123*H123</f>
        <v>0</v>
      </c>
      <c r="Q123" s="157">
        <v>1.0900000000000001</v>
      </c>
      <c r="R123" s="157">
        <f>Q123*H123</f>
        <v>0.31174000000000002</v>
      </c>
      <c r="S123" s="157">
        <v>0</v>
      </c>
      <c r="T123" s="158">
        <f>S123*H123</f>
        <v>0</v>
      </c>
      <c r="AR123" s="17" t="s">
        <v>170</v>
      </c>
      <c r="AT123" s="17" t="s">
        <v>120</v>
      </c>
      <c r="AU123" s="17" t="s">
        <v>83</v>
      </c>
      <c r="AY123" s="17" t="s">
        <v>117</v>
      </c>
      <c r="BE123" s="159">
        <f>IF(N123="základní",J123,0)</f>
        <v>0</v>
      </c>
      <c r="BF123" s="159">
        <f>IF(N123="snížená",J123,0)</f>
        <v>0</v>
      </c>
      <c r="BG123" s="159">
        <f>IF(N123="zákl. přenesená",J123,0)</f>
        <v>0</v>
      </c>
      <c r="BH123" s="159">
        <f>IF(N123="sníž. přenesená",J123,0)</f>
        <v>0</v>
      </c>
      <c r="BI123" s="159">
        <f>IF(N123="nulová",J123,0)</f>
        <v>0</v>
      </c>
      <c r="BJ123" s="17" t="s">
        <v>81</v>
      </c>
      <c r="BK123" s="159">
        <f>ROUND(I123*H123,2)</f>
        <v>0</v>
      </c>
      <c r="BL123" s="17" t="s">
        <v>170</v>
      </c>
      <c r="BM123" s="17" t="s">
        <v>234</v>
      </c>
    </row>
    <row r="124" spans="2:65" s="13" customFormat="1" ht="11.25">
      <c r="B124" s="176"/>
      <c r="D124" s="168" t="s">
        <v>172</v>
      </c>
      <c r="E124" s="177" t="s">
        <v>3</v>
      </c>
      <c r="F124" s="178" t="s">
        <v>235</v>
      </c>
      <c r="H124" s="177" t="s">
        <v>3</v>
      </c>
      <c r="I124" s="179"/>
      <c r="L124" s="176"/>
      <c r="M124" s="180"/>
      <c r="N124" s="181"/>
      <c r="O124" s="181"/>
      <c r="P124" s="181"/>
      <c r="Q124" s="181"/>
      <c r="R124" s="181"/>
      <c r="S124" s="181"/>
      <c r="T124" s="182"/>
      <c r="AT124" s="177" t="s">
        <v>172</v>
      </c>
      <c r="AU124" s="177" t="s">
        <v>83</v>
      </c>
      <c r="AV124" s="13" t="s">
        <v>81</v>
      </c>
      <c r="AW124" s="13" t="s">
        <v>34</v>
      </c>
      <c r="AX124" s="13" t="s">
        <v>74</v>
      </c>
      <c r="AY124" s="177" t="s">
        <v>117</v>
      </c>
    </row>
    <row r="125" spans="2:65" s="12" customFormat="1" ht="11.25">
      <c r="B125" s="167"/>
      <c r="D125" s="168" t="s">
        <v>172</v>
      </c>
      <c r="E125" s="169" t="s">
        <v>3</v>
      </c>
      <c r="F125" s="170" t="s">
        <v>236</v>
      </c>
      <c r="H125" s="171">
        <v>0.28599999999999998</v>
      </c>
      <c r="I125" s="172"/>
      <c r="L125" s="167"/>
      <c r="M125" s="173"/>
      <c r="N125" s="174"/>
      <c r="O125" s="174"/>
      <c r="P125" s="174"/>
      <c r="Q125" s="174"/>
      <c r="R125" s="174"/>
      <c r="S125" s="174"/>
      <c r="T125" s="175"/>
      <c r="AT125" s="169" t="s">
        <v>172</v>
      </c>
      <c r="AU125" s="169" t="s">
        <v>83</v>
      </c>
      <c r="AV125" s="12" t="s">
        <v>83</v>
      </c>
      <c r="AW125" s="12" t="s">
        <v>34</v>
      </c>
      <c r="AX125" s="12" t="s">
        <v>74</v>
      </c>
      <c r="AY125" s="169" t="s">
        <v>117</v>
      </c>
    </row>
    <row r="126" spans="2:65" s="14" customFormat="1" ht="11.25">
      <c r="B126" s="183"/>
      <c r="D126" s="168" t="s">
        <v>172</v>
      </c>
      <c r="E126" s="184" t="s">
        <v>3</v>
      </c>
      <c r="F126" s="185" t="s">
        <v>225</v>
      </c>
      <c r="H126" s="186">
        <v>0.28599999999999998</v>
      </c>
      <c r="I126" s="187"/>
      <c r="L126" s="183"/>
      <c r="M126" s="188"/>
      <c r="N126" s="189"/>
      <c r="O126" s="189"/>
      <c r="P126" s="189"/>
      <c r="Q126" s="189"/>
      <c r="R126" s="189"/>
      <c r="S126" s="189"/>
      <c r="T126" s="190"/>
      <c r="AT126" s="184" t="s">
        <v>172</v>
      </c>
      <c r="AU126" s="184" t="s">
        <v>83</v>
      </c>
      <c r="AV126" s="14" t="s">
        <v>170</v>
      </c>
      <c r="AW126" s="14" t="s">
        <v>34</v>
      </c>
      <c r="AX126" s="14" t="s">
        <v>81</v>
      </c>
      <c r="AY126" s="184" t="s">
        <v>117</v>
      </c>
    </row>
    <row r="127" spans="2:65" s="1" customFormat="1" ht="21.75" customHeight="1">
      <c r="B127" s="147"/>
      <c r="C127" s="148" t="s">
        <v>237</v>
      </c>
      <c r="D127" s="148" t="s">
        <v>120</v>
      </c>
      <c r="E127" s="149" t="s">
        <v>238</v>
      </c>
      <c r="F127" s="150" t="s">
        <v>239</v>
      </c>
      <c r="G127" s="151" t="s">
        <v>179</v>
      </c>
      <c r="H127" s="166">
        <v>3</v>
      </c>
      <c r="I127" s="153"/>
      <c r="J127" s="154">
        <f>ROUND(I127*H127,2)</f>
        <v>0</v>
      </c>
      <c r="K127" s="150" t="s">
        <v>124</v>
      </c>
      <c r="L127" s="31"/>
      <c r="M127" s="155" t="s">
        <v>3</v>
      </c>
      <c r="N127" s="156" t="s">
        <v>45</v>
      </c>
      <c r="O127" s="50"/>
      <c r="P127" s="157">
        <f>O127*H127</f>
        <v>0</v>
      </c>
      <c r="Q127" s="157">
        <v>0.17488999999999999</v>
      </c>
      <c r="R127" s="157">
        <f>Q127*H127</f>
        <v>0.52466999999999997</v>
      </c>
      <c r="S127" s="157">
        <v>0</v>
      </c>
      <c r="T127" s="158">
        <f>S127*H127</f>
        <v>0</v>
      </c>
      <c r="AR127" s="17" t="s">
        <v>170</v>
      </c>
      <c r="AT127" s="17" t="s">
        <v>120</v>
      </c>
      <c r="AU127" s="17" t="s">
        <v>83</v>
      </c>
      <c r="AY127" s="17" t="s">
        <v>117</v>
      </c>
      <c r="BE127" s="159">
        <f>IF(N127="základní",J127,0)</f>
        <v>0</v>
      </c>
      <c r="BF127" s="159">
        <f>IF(N127="snížená",J127,0)</f>
        <v>0</v>
      </c>
      <c r="BG127" s="159">
        <f>IF(N127="zákl. přenesená",J127,0)</f>
        <v>0</v>
      </c>
      <c r="BH127" s="159">
        <f>IF(N127="sníž. přenesená",J127,0)</f>
        <v>0</v>
      </c>
      <c r="BI127" s="159">
        <f>IF(N127="nulová",J127,0)</f>
        <v>0</v>
      </c>
      <c r="BJ127" s="17" t="s">
        <v>81</v>
      </c>
      <c r="BK127" s="159">
        <f>ROUND(I127*H127,2)</f>
        <v>0</v>
      </c>
      <c r="BL127" s="17" t="s">
        <v>170</v>
      </c>
      <c r="BM127" s="17" t="s">
        <v>240</v>
      </c>
    </row>
    <row r="128" spans="2:65" s="1" customFormat="1" ht="16.350000000000001" customHeight="1">
      <c r="B128" s="147"/>
      <c r="C128" s="148" t="s">
        <v>241</v>
      </c>
      <c r="D128" s="148" t="s">
        <v>120</v>
      </c>
      <c r="E128" s="149" t="s">
        <v>242</v>
      </c>
      <c r="F128" s="150" t="s">
        <v>243</v>
      </c>
      <c r="G128" s="151" t="s">
        <v>244</v>
      </c>
      <c r="H128" s="166">
        <v>8</v>
      </c>
      <c r="I128" s="153"/>
      <c r="J128" s="154">
        <f>ROUND(I128*H128,2)</f>
        <v>0</v>
      </c>
      <c r="K128" s="150" t="s">
        <v>124</v>
      </c>
      <c r="L128" s="31"/>
      <c r="M128" s="155" t="s">
        <v>3</v>
      </c>
      <c r="N128" s="156" t="s">
        <v>45</v>
      </c>
      <c r="O128" s="50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AR128" s="17" t="s">
        <v>170</v>
      </c>
      <c r="AT128" s="17" t="s">
        <v>120</v>
      </c>
      <c r="AU128" s="17" t="s">
        <v>83</v>
      </c>
      <c r="AY128" s="17" t="s">
        <v>117</v>
      </c>
      <c r="BE128" s="159">
        <f>IF(N128="základní",J128,0)</f>
        <v>0</v>
      </c>
      <c r="BF128" s="159">
        <f>IF(N128="snížená",J128,0)</f>
        <v>0</v>
      </c>
      <c r="BG128" s="159">
        <f>IF(N128="zákl. přenesená",J128,0)</f>
        <v>0</v>
      </c>
      <c r="BH128" s="159">
        <f>IF(N128="sníž. přenesená",J128,0)</f>
        <v>0</v>
      </c>
      <c r="BI128" s="159">
        <f>IF(N128="nulová",J128,0)</f>
        <v>0</v>
      </c>
      <c r="BJ128" s="17" t="s">
        <v>81</v>
      </c>
      <c r="BK128" s="159">
        <f>ROUND(I128*H128,2)</f>
        <v>0</v>
      </c>
      <c r="BL128" s="17" t="s">
        <v>170</v>
      </c>
      <c r="BM128" s="17" t="s">
        <v>245</v>
      </c>
    </row>
    <row r="129" spans="2:65" s="1" customFormat="1" ht="16.350000000000001" customHeight="1">
      <c r="B129" s="147"/>
      <c r="C129" s="191" t="s">
        <v>246</v>
      </c>
      <c r="D129" s="191" t="s">
        <v>247</v>
      </c>
      <c r="E129" s="192" t="s">
        <v>248</v>
      </c>
      <c r="F129" s="193" t="s">
        <v>249</v>
      </c>
      <c r="G129" s="194" t="s">
        <v>244</v>
      </c>
      <c r="H129" s="195">
        <v>8</v>
      </c>
      <c r="I129" s="196"/>
      <c r="J129" s="197">
        <f>ROUND(I129*H129,2)</f>
        <v>0</v>
      </c>
      <c r="K129" s="193" t="s">
        <v>124</v>
      </c>
      <c r="L129" s="198"/>
      <c r="M129" s="199" t="s">
        <v>3</v>
      </c>
      <c r="N129" s="200" t="s">
        <v>45</v>
      </c>
      <c r="O129" s="50"/>
      <c r="P129" s="157">
        <f>O129*H129</f>
        <v>0</v>
      </c>
      <c r="Q129" s="157">
        <v>2.48E-3</v>
      </c>
      <c r="R129" s="157">
        <f>Q129*H129</f>
        <v>1.984E-2</v>
      </c>
      <c r="S129" s="157">
        <v>0</v>
      </c>
      <c r="T129" s="158">
        <f>S129*H129</f>
        <v>0</v>
      </c>
      <c r="AR129" s="17" t="s">
        <v>195</v>
      </c>
      <c r="AT129" s="17" t="s">
        <v>247</v>
      </c>
      <c r="AU129" s="17" t="s">
        <v>83</v>
      </c>
      <c r="AY129" s="17" t="s">
        <v>117</v>
      </c>
      <c r="BE129" s="159">
        <f>IF(N129="základní",J129,0)</f>
        <v>0</v>
      </c>
      <c r="BF129" s="159">
        <f>IF(N129="snížená",J129,0)</f>
        <v>0</v>
      </c>
      <c r="BG129" s="159">
        <f>IF(N129="zákl. přenesená",J129,0)</f>
        <v>0</v>
      </c>
      <c r="BH129" s="159">
        <f>IF(N129="sníž. přenesená",J129,0)</f>
        <v>0</v>
      </c>
      <c r="BI129" s="159">
        <f>IF(N129="nulová",J129,0)</f>
        <v>0</v>
      </c>
      <c r="BJ129" s="17" t="s">
        <v>81</v>
      </c>
      <c r="BK129" s="159">
        <f>ROUND(I129*H129,2)</f>
        <v>0</v>
      </c>
      <c r="BL129" s="17" t="s">
        <v>170</v>
      </c>
      <c r="BM129" s="17" t="s">
        <v>250</v>
      </c>
    </row>
    <row r="130" spans="2:65" s="11" customFormat="1" ht="22.9" customHeight="1">
      <c r="B130" s="134"/>
      <c r="D130" s="135" t="s">
        <v>73</v>
      </c>
      <c r="E130" s="145" t="s">
        <v>187</v>
      </c>
      <c r="F130" s="145" t="s">
        <v>251</v>
      </c>
      <c r="I130" s="137"/>
      <c r="J130" s="146">
        <f>BK130</f>
        <v>0</v>
      </c>
      <c r="L130" s="134"/>
      <c r="M130" s="139"/>
      <c r="N130" s="140"/>
      <c r="O130" s="140"/>
      <c r="P130" s="141">
        <f>SUM(P131:P140)</f>
        <v>0</v>
      </c>
      <c r="Q130" s="140"/>
      <c r="R130" s="141">
        <f>SUM(R131:R140)</f>
        <v>18.533053779999999</v>
      </c>
      <c r="S130" s="140"/>
      <c r="T130" s="142">
        <f>SUM(T131:T140)</f>
        <v>0</v>
      </c>
      <c r="AR130" s="135" t="s">
        <v>81</v>
      </c>
      <c r="AT130" s="143" t="s">
        <v>73</v>
      </c>
      <c r="AU130" s="143" t="s">
        <v>81</v>
      </c>
      <c r="AY130" s="135" t="s">
        <v>117</v>
      </c>
      <c r="BK130" s="144">
        <f>SUM(BK131:BK140)</f>
        <v>0</v>
      </c>
    </row>
    <row r="131" spans="2:65" s="1" customFormat="1" ht="16.350000000000001" customHeight="1">
      <c r="B131" s="147"/>
      <c r="C131" s="148" t="s">
        <v>252</v>
      </c>
      <c r="D131" s="148" t="s">
        <v>120</v>
      </c>
      <c r="E131" s="149" t="s">
        <v>253</v>
      </c>
      <c r="F131" s="150" t="s">
        <v>254</v>
      </c>
      <c r="G131" s="151" t="s">
        <v>169</v>
      </c>
      <c r="H131" s="166">
        <v>629.81899999999996</v>
      </c>
      <c r="I131" s="153"/>
      <c r="J131" s="154">
        <f>ROUND(I131*H131,2)</f>
        <v>0</v>
      </c>
      <c r="K131" s="150" t="s">
        <v>124</v>
      </c>
      <c r="L131" s="31"/>
      <c r="M131" s="155" t="s">
        <v>3</v>
      </c>
      <c r="N131" s="156" t="s">
        <v>45</v>
      </c>
      <c r="O131" s="50"/>
      <c r="P131" s="157">
        <f>O131*H131</f>
        <v>0</v>
      </c>
      <c r="Q131" s="157">
        <v>5.4599999999999996E-3</v>
      </c>
      <c r="R131" s="157">
        <f>Q131*H131</f>
        <v>3.4388117399999993</v>
      </c>
      <c r="S131" s="157">
        <v>0</v>
      </c>
      <c r="T131" s="158">
        <f>S131*H131</f>
        <v>0</v>
      </c>
      <c r="AR131" s="17" t="s">
        <v>170</v>
      </c>
      <c r="AT131" s="17" t="s">
        <v>120</v>
      </c>
      <c r="AU131" s="17" t="s">
        <v>83</v>
      </c>
      <c r="AY131" s="17" t="s">
        <v>117</v>
      </c>
      <c r="BE131" s="159">
        <f>IF(N131="základní",J131,0)</f>
        <v>0</v>
      </c>
      <c r="BF131" s="159">
        <f>IF(N131="snížená",J131,0)</f>
        <v>0</v>
      </c>
      <c r="BG131" s="159">
        <f>IF(N131="zákl. přenesená",J131,0)</f>
        <v>0</v>
      </c>
      <c r="BH131" s="159">
        <f>IF(N131="sníž. přenesená",J131,0)</f>
        <v>0</v>
      </c>
      <c r="BI131" s="159">
        <f>IF(N131="nulová",J131,0)</f>
        <v>0</v>
      </c>
      <c r="BJ131" s="17" t="s">
        <v>81</v>
      </c>
      <c r="BK131" s="159">
        <f>ROUND(I131*H131,2)</f>
        <v>0</v>
      </c>
      <c r="BL131" s="17" t="s">
        <v>170</v>
      </c>
      <c r="BM131" s="17" t="s">
        <v>255</v>
      </c>
    </row>
    <row r="132" spans="2:65" s="13" customFormat="1" ht="11.25">
      <c r="B132" s="176"/>
      <c r="D132" s="168" t="s">
        <v>172</v>
      </c>
      <c r="E132" s="177" t="s">
        <v>3</v>
      </c>
      <c r="F132" s="178" t="s">
        <v>256</v>
      </c>
      <c r="H132" s="177" t="s">
        <v>3</v>
      </c>
      <c r="I132" s="179"/>
      <c r="L132" s="176"/>
      <c r="M132" s="180"/>
      <c r="N132" s="181"/>
      <c r="O132" s="181"/>
      <c r="P132" s="181"/>
      <c r="Q132" s="181"/>
      <c r="R132" s="181"/>
      <c r="S132" s="181"/>
      <c r="T132" s="182"/>
      <c r="AT132" s="177" t="s">
        <v>172</v>
      </c>
      <c r="AU132" s="177" t="s">
        <v>83</v>
      </c>
      <c r="AV132" s="13" t="s">
        <v>81</v>
      </c>
      <c r="AW132" s="13" t="s">
        <v>34</v>
      </c>
      <c r="AX132" s="13" t="s">
        <v>74</v>
      </c>
      <c r="AY132" s="177" t="s">
        <v>117</v>
      </c>
    </row>
    <row r="133" spans="2:65" s="12" customFormat="1" ht="11.25">
      <c r="B133" s="167"/>
      <c r="D133" s="168" t="s">
        <v>172</v>
      </c>
      <c r="E133" s="169" t="s">
        <v>3</v>
      </c>
      <c r="F133" s="170" t="s">
        <v>257</v>
      </c>
      <c r="H133" s="171">
        <v>629.81899999999996</v>
      </c>
      <c r="I133" s="172"/>
      <c r="L133" s="167"/>
      <c r="M133" s="173"/>
      <c r="N133" s="174"/>
      <c r="O133" s="174"/>
      <c r="P133" s="174"/>
      <c r="Q133" s="174"/>
      <c r="R133" s="174"/>
      <c r="S133" s="174"/>
      <c r="T133" s="175"/>
      <c r="AT133" s="169" t="s">
        <v>172</v>
      </c>
      <c r="AU133" s="169" t="s">
        <v>83</v>
      </c>
      <c r="AV133" s="12" t="s">
        <v>83</v>
      </c>
      <c r="AW133" s="12" t="s">
        <v>34</v>
      </c>
      <c r="AX133" s="12" t="s">
        <v>81</v>
      </c>
      <c r="AY133" s="169" t="s">
        <v>117</v>
      </c>
    </row>
    <row r="134" spans="2:65" s="1" customFormat="1" ht="21.75" customHeight="1">
      <c r="B134" s="147"/>
      <c r="C134" s="148" t="s">
        <v>258</v>
      </c>
      <c r="D134" s="148" t="s">
        <v>120</v>
      </c>
      <c r="E134" s="149" t="s">
        <v>259</v>
      </c>
      <c r="F134" s="150" t="s">
        <v>260</v>
      </c>
      <c r="G134" s="151" t="s">
        <v>169</v>
      </c>
      <c r="H134" s="166">
        <v>3778.9140000000002</v>
      </c>
      <c r="I134" s="153"/>
      <c r="J134" s="154">
        <f>ROUND(I134*H134,2)</f>
        <v>0</v>
      </c>
      <c r="K134" s="150" t="s">
        <v>124</v>
      </c>
      <c r="L134" s="31"/>
      <c r="M134" s="155" t="s">
        <v>3</v>
      </c>
      <c r="N134" s="156" t="s">
        <v>45</v>
      </c>
      <c r="O134" s="50"/>
      <c r="P134" s="157">
        <f>O134*H134</f>
        <v>0</v>
      </c>
      <c r="Q134" s="157">
        <v>2.0999999999999999E-3</v>
      </c>
      <c r="R134" s="157">
        <f>Q134*H134</f>
        <v>7.9357194</v>
      </c>
      <c r="S134" s="157">
        <v>0</v>
      </c>
      <c r="T134" s="158">
        <f>S134*H134</f>
        <v>0</v>
      </c>
      <c r="AR134" s="17" t="s">
        <v>170</v>
      </c>
      <c r="AT134" s="17" t="s">
        <v>120</v>
      </c>
      <c r="AU134" s="17" t="s">
        <v>83</v>
      </c>
      <c r="AY134" s="17" t="s">
        <v>117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17" t="s">
        <v>81</v>
      </c>
      <c r="BK134" s="159">
        <f>ROUND(I134*H134,2)</f>
        <v>0</v>
      </c>
      <c r="BL134" s="17" t="s">
        <v>170</v>
      </c>
      <c r="BM134" s="17" t="s">
        <v>261</v>
      </c>
    </row>
    <row r="135" spans="2:65" s="12" customFormat="1" ht="11.25">
      <c r="B135" s="167"/>
      <c r="D135" s="168" t="s">
        <v>172</v>
      </c>
      <c r="E135" s="169" t="s">
        <v>3</v>
      </c>
      <c r="F135" s="170" t="s">
        <v>262</v>
      </c>
      <c r="H135" s="171">
        <v>3778.9140000000002</v>
      </c>
      <c r="I135" s="172"/>
      <c r="L135" s="167"/>
      <c r="M135" s="173"/>
      <c r="N135" s="174"/>
      <c r="O135" s="174"/>
      <c r="P135" s="174"/>
      <c r="Q135" s="174"/>
      <c r="R135" s="174"/>
      <c r="S135" s="174"/>
      <c r="T135" s="175"/>
      <c r="AT135" s="169" t="s">
        <v>172</v>
      </c>
      <c r="AU135" s="169" t="s">
        <v>83</v>
      </c>
      <c r="AV135" s="12" t="s">
        <v>83</v>
      </c>
      <c r="AW135" s="12" t="s">
        <v>34</v>
      </c>
      <c r="AX135" s="12" t="s">
        <v>81</v>
      </c>
      <c r="AY135" s="169" t="s">
        <v>117</v>
      </c>
    </row>
    <row r="136" spans="2:65" s="1" customFormat="1" ht="21.75" customHeight="1">
      <c r="B136" s="147"/>
      <c r="C136" s="148" t="s">
        <v>8</v>
      </c>
      <c r="D136" s="148" t="s">
        <v>120</v>
      </c>
      <c r="E136" s="149" t="s">
        <v>263</v>
      </c>
      <c r="F136" s="150" t="s">
        <v>264</v>
      </c>
      <c r="G136" s="151" t="s">
        <v>169</v>
      </c>
      <c r="H136" s="166">
        <v>629.81899999999996</v>
      </c>
      <c r="I136" s="153"/>
      <c r="J136" s="154">
        <f>ROUND(I136*H136,2)</f>
        <v>0</v>
      </c>
      <c r="K136" s="150" t="s">
        <v>124</v>
      </c>
      <c r="L136" s="31"/>
      <c r="M136" s="155" t="s">
        <v>3</v>
      </c>
      <c r="N136" s="156" t="s">
        <v>45</v>
      </c>
      <c r="O136" s="50"/>
      <c r="P136" s="157">
        <f>O136*H136</f>
        <v>0</v>
      </c>
      <c r="Q136" s="157">
        <v>1.106E-2</v>
      </c>
      <c r="R136" s="157">
        <f>Q136*H136</f>
        <v>6.9657981399999995</v>
      </c>
      <c r="S136" s="157">
        <v>0</v>
      </c>
      <c r="T136" s="158">
        <f>S136*H136</f>
        <v>0</v>
      </c>
      <c r="AR136" s="17" t="s">
        <v>170</v>
      </c>
      <c r="AT136" s="17" t="s">
        <v>120</v>
      </c>
      <c r="AU136" s="17" t="s">
        <v>83</v>
      </c>
      <c r="AY136" s="17" t="s">
        <v>117</v>
      </c>
      <c r="BE136" s="159">
        <f>IF(N136="základní",J136,0)</f>
        <v>0</v>
      </c>
      <c r="BF136" s="159">
        <f>IF(N136="snížená",J136,0)</f>
        <v>0</v>
      </c>
      <c r="BG136" s="159">
        <f>IF(N136="zákl. přenesená",J136,0)</f>
        <v>0</v>
      </c>
      <c r="BH136" s="159">
        <f>IF(N136="sníž. přenesená",J136,0)</f>
        <v>0</v>
      </c>
      <c r="BI136" s="159">
        <f>IF(N136="nulová",J136,0)</f>
        <v>0</v>
      </c>
      <c r="BJ136" s="17" t="s">
        <v>81</v>
      </c>
      <c r="BK136" s="159">
        <f>ROUND(I136*H136,2)</f>
        <v>0</v>
      </c>
      <c r="BL136" s="17" t="s">
        <v>170</v>
      </c>
      <c r="BM136" s="17" t="s">
        <v>265</v>
      </c>
    </row>
    <row r="137" spans="2:65" s="13" customFormat="1" ht="11.25">
      <c r="B137" s="176"/>
      <c r="D137" s="168" t="s">
        <v>172</v>
      </c>
      <c r="E137" s="177" t="s">
        <v>3</v>
      </c>
      <c r="F137" s="178" t="s">
        <v>256</v>
      </c>
      <c r="H137" s="177" t="s">
        <v>3</v>
      </c>
      <c r="I137" s="179"/>
      <c r="L137" s="176"/>
      <c r="M137" s="180"/>
      <c r="N137" s="181"/>
      <c r="O137" s="181"/>
      <c r="P137" s="181"/>
      <c r="Q137" s="181"/>
      <c r="R137" s="181"/>
      <c r="S137" s="181"/>
      <c r="T137" s="182"/>
      <c r="AT137" s="177" t="s">
        <v>172</v>
      </c>
      <c r="AU137" s="177" t="s">
        <v>83</v>
      </c>
      <c r="AV137" s="13" t="s">
        <v>81</v>
      </c>
      <c r="AW137" s="13" t="s">
        <v>34</v>
      </c>
      <c r="AX137" s="13" t="s">
        <v>74</v>
      </c>
      <c r="AY137" s="177" t="s">
        <v>117</v>
      </c>
    </row>
    <row r="138" spans="2:65" s="12" customFormat="1" ht="11.25">
      <c r="B138" s="167"/>
      <c r="D138" s="168" t="s">
        <v>172</v>
      </c>
      <c r="E138" s="169" t="s">
        <v>3</v>
      </c>
      <c r="F138" s="170" t="s">
        <v>257</v>
      </c>
      <c r="H138" s="171">
        <v>629.81899999999996</v>
      </c>
      <c r="I138" s="172"/>
      <c r="L138" s="167"/>
      <c r="M138" s="173"/>
      <c r="N138" s="174"/>
      <c r="O138" s="174"/>
      <c r="P138" s="174"/>
      <c r="Q138" s="174"/>
      <c r="R138" s="174"/>
      <c r="S138" s="174"/>
      <c r="T138" s="175"/>
      <c r="AT138" s="169" t="s">
        <v>172</v>
      </c>
      <c r="AU138" s="169" t="s">
        <v>83</v>
      </c>
      <c r="AV138" s="12" t="s">
        <v>83</v>
      </c>
      <c r="AW138" s="12" t="s">
        <v>34</v>
      </c>
      <c r="AX138" s="12" t="s">
        <v>81</v>
      </c>
      <c r="AY138" s="169" t="s">
        <v>117</v>
      </c>
    </row>
    <row r="139" spans="2:65" s="1" customFormat="1" ht="16.350000000000001" customHeight="1">
      <c r="B139" s="147"/>
      <c r="C139" s="191" t="s">
        <v>266</v>
      </c>
      <c r="D139" s="191" t="s">
        <v>247</v>
      </c>
      <c r="E139" s="192" t="s">
        <v>267</v>
      </c>
      <c r="F139" s="193" t="s">
        <v>268</v>
      </c>
      <c r="G139" s="194" t="s">
        <v>169</v>
      </c>
      <c r="H139" s="195">
        <v>642.41499999999996</v>
      </c>
      <c r="I139" s="196"/>
      <c r="J139" s="197">
        <f>ROUND(I139*H139,2)</f>
        <v>0</v>
      </c>
      <c r="K139" s="193" t="s">
        <v>124</v>
      </c>
      <c r="L139" s="198"/>
      <c r="M139" s="199" t="s">
        <v>3</v>
      </c>
      <c r="N139" s="200" t="s">
        <v>45</v>
      </c>
      <c r="O139" s="50"/>
      <c r="P139" s="157">
        <f>O139*H139</f>
        <v>0</v>
      </c>
      <c r="Q139" s="157">
        <v>2.9999999999999997E-4</v>
      </c>
      <c r="R139" s="157">
        <f>Q139*H139</f>
        <v>0.19272449999999997</v>
      </c>
      <c r="S139" s="157">
        <v>0</v>
      </c>
      <c r="T139" s="158">
        <f>S139*H139</f>
        <v>0</v>
      </c>
      <c r="AR139" s="17" t="s">
        <v>195</v>
      </c>
      <c r="AT139" s="17" t="s">
        <v>247</v>
      </c>
      <c r="AU139" s="17" t="s">
        <v>83</v>
      </c>
      <c r="AY139" s="17" t="s">
        <v>117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17" t="s">
        <v>81</v>
      </c>
      <c r="BK139" s="159">
        <f>ROUND(I139*H139,2)</f>
        <v>0</v>
      </c>
      <c r="BL139" s="17" t="s">
        <v>170</v>
      </c>
      <c r="BM139" s="17" t="s">
        <v>269</v>
      </c>
    </row>
    <row r="140" spans="2:65" s="12" customFormat="1" ht="11.25">
      <c r="B140" s="167"/>
      <c r="D140" s="168" t="s">
        <v>172</v>
      </c>
      <c r="F140" s="170" t="s">
        <v>270</v>
      </c>
      <c r="H140" s="171">
        <v>642.41499999999996</v>
      </c>
      <c r="I140" s="172"/>
      <c r="L140" s="167"/>
      <c r="M140" s="173"/>
      <c r="N140" s="174"/>
      <c r="O140" s="174"/>
      <c r="P140" s="174"/>
      <c r="Q140" s="174"/>
      <c r="R140" s="174"/>
      <c r="S140" s="174"/>
      <c r="T140" s="175"/>
      <c r="AT140" s="169" t="s">
        <v>172</v>
      </c>
      <c r="AU140" s="169" t="s">
        <v>83</v>
      </c>
      <c r="AV140" s="12" t="s">
        <v>83</v>
      </c>
      <c r="AW140" s="12" t="s">
        <v>4</v>
      </c>
      <c r="AX140" s="12" t="s">
        <v>81</v>
      </c>
      <c r="AY140" s="169" t="s">
        <v>117</v>
      </c>
    </row>
    <row r="141" spans="2:65" s="11" customFormat="1" ht="22.9" customHeight="1">
      <c r="B141" s="134"/>
      <c r="D141" s="135" t="s">
        <v>73</v>
      </c>
      <c r="E141" s="145" t="s">
        <v>200</v>
      </c>
      <c r="F141" s="145" t="s">
        <v>271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SUM(P142:P178)</f>
        <v>0</v>
      </c>
      <c r="Q141" s="140"/>
      <c r="R141" s="141">
        <f>SUM(R142:R178)</f>
        <v>3.2213700000000005E-2</v>
      </c>
      <c r="S141" s="140"/>
      <c r="T141" s="142">
        <f>SUM(T142:T178)</f>
        <v>5.4521459999999999</v>
      </c>
      <c r="AR141" s="135" t="s">
        <v>81</v>
      </c>
      <c r="AT141" s="143" t="s">
        <v>73</v>
      </c>
      <c r="AU141" s="143" t="s">
        <v>81</v>
      </c>
      <c r="AY141" s="135" t="s">
        <v>117</v>
      </c>
      <c r="BK141" s="144">
        <f>SUM(BK142:BK178)</f>
        <v>0</v>
      </c>
    </row>
    <row r="142" spans="2:65" s="1" customFormat="1" ht="21.75" customHeight="1">
      <c r="B142" s="147"/>
      <c r="C142" s="148" t="s">
        <v>272</v>
      </c>
      <c r="D142" s="148" t="s">
        <v>120</v>
      </c>
      <c r="E142" s="149" t="s">
        <v>273</v>
      </c>
      <c r="F142" s="150" t="s">
        <v>274</v>
      </c>
      <c r="G142" s="151" t="s">
        <v>169</v>
      </c>
      <c r="H142" s="166">
        <v>524.47500000000002</v>
      </c>
      <c r="I142" s="153"/>
      <c r="J142" s="154">
        <f>ROUND(I142*H142,2)</f>
        <v>0</v>
      </c>
      <c r="K142" s="150" t="s">
        <v>275</v>
      </c>
      <c r="L142" s="31"/>
      <c r="M142" s="155" t="s">
        <v>3</v>
      </c>
      <c r="N142" s="156" t="s">
        <v>45</v>
      </c>
      <c r="O142" s="50"/>
      <c r="P142" s="157">
        <f>O142*H142</f>
        <v>0</v>
      </c>
      <c r="Q142" s="157">
        <v>0</v>
      </c>
      <c r="R142" s="157">
        <f>Q142*H142</f>
        <v>0</v>
      </c>
      <c r="S142" s="157">
        <v>0</v>
      </c>
      <c r="T142" s="158">
        <f>S142*H142</f>
        <v>0</v>
      </c>
      <c r="AR142" s="17" t="s">
        <v>170</v>
      </c>
      <c r="AT142" s="17" t="s">
        <v>120</v>
      </c>
      <c r="AU142" s="17" t="s">
        <v>83</v>
      </c>
      <c r="AY142" s="17" t="s">
        <v>117</v>
      </c>
      <c r="BE142" s="159">
        <f>IF(N142="základní",J142,0)</f>
        <v>0</v>
      </c>
      <c r="BF142" s="159">
        <f>IF(N142="snížená",J142,0)</f>
        <v>0</v>
      </c>
      <c r="BG142" s="159">
        <f>IF(N142="zákl. přenesená",J142,0)</f>
        <v>0</v>
      </c>
      <c r="BH142" s="159">
        <f>IF(N142="sníž. přenesená",J142,0)</f>
        <v>0</v>
      </c>
      <c r="BI142" s="159">
        <f>IF(N142="nulová",J142,0)</f>
        <v>0</v>
      </c>
      <c r="BJ142" s="17" t="s">
        <v>81</v>
      </c>
      <c r="BK142" s="159">
        <f>ROUND(I142*H142,2)</f>
        <v>0</v>
      </c>
      <c r="BL142" s="17" t="s">
        <v>170</v>
      </c>
      <c r="BM142" s="17" t="s">
        <v>276</v>
      </c>
    </row>
    <row r="143" spans="2:65" s="13" customFormat="1" ht="11.25">
      <c r="B143" s="176"/>
      <c r="D143" s="168" t="s">
        <v>172</v>
      </c>
      <c r="E143" s="177" t="s">
        <v>3</v>
      </c>
      <c r="F143" s="178" t="s">
        <v>277</v>
      </c>
      <c r="H143" s="177" t="s">
        <v>3</v>
      </c>
      <c r="I143" s="179"/>
      <c r="L143" s="176"/>
      <c r="M143" s="180"/>
      <c r="N143" s="181"/>
      <c r="O143" s="181"/>
      <c r="P143" s="181"/>
      <c r="Q143" s="181"/>
      <c r="R143" s="181"/>
      <c r="S143" s="181"/>
      <c r="T143" s="182"/>
      <c r="AT143" s="177" t="s">
        <v>172</v>
      </c>
      <c r="AU143" s="177" t="s">
        <v>83</v>
      </c>
      <c r="AV143" s="13" t="s">
        <v>81</v>
      </c>
      <c r="AW143" s="13" t="s">
        <v>34</v>
      </c>
      <c r="AX143" s="13" t="s">
        <v>74</v>
      </c>
      <c r="AY143" s="177" t="s">
        <v>117</v>
      </c>
    </row>
    <row r="144" spans="2:65" s="12" customFormat="1" ht="11.25">
      <c r="B144" s="167"/>
      <c r="D144" s="168" t="s">
        <v>172</v>
      </c>
      <c r="E144" s="169" t="s">
        <v>3</v>
      </c>
      <c r="F144" s="170" t="s">
        <v>278</v>
      </c>
      <c r="H144" s="171">
        <v>524.47500000000002</v>
      </c>
      <c r="I144" s="172"/>
      <c r="L144" s="167"/>
      <c r="M144" s="173"/>
      <c r="N144" s="174"/>
      <c r="O144" s="174"/>
      <c r="P144" s="174"/>
      <c r="Q144" s="174"/>
      <c r="R144" s="174"/>
      <c r="S144" s="174"/>
      <c r="T144" s="175"/>
      <c r="AT144" s="169" t="s">
        <v>172</v>
      </c>
      <c r="AU144" s="169" t="s">
        <v>83</v>
      </c>
      <c r="AV144" s="12" t="s">
        <v>83</v>
      </c>
      <c r="AW144" s="12" t="s">
        <v>34</v>
      </c>
      <c r="AX144" s="12" t="s">
        <v>74</v>
      </c>
      <c r="AY144" s="169" t="s">
        <v>117</v>
      </c>
    </row>
    <row r="145" spans="2:65" s="14" customFormat="1" ht="11.25">
      <c r="B145" s="183"/>
      <c r="D145" s="168" t="s">
        <v>172</v>
      </c>
      <c r="E145" s="184" t="s">
        <v>147</v>
      </c>
      <c r="F145" s="185" t="s">
        <v>225</v>
      </c>
      <c r="H145" s="186">
        <v>524.47500000000002</v>
      </c>
      <c r="I145" s="187"/>
      <c r="L145" s="183"/>
      <c r="M145" s="188"/>
      <c r="N145" s="189"/>
      <c r="O145" s="189"/>
      <c r="P145" s="189"/>
      <c r="Q145" s="189"/>
      <c r="R145" s="189"/>
      <c r="S145" s="189"/>
      <c r="T145" s="190"/>
      <c r="AT145" s="184" t="s">
        <v>172</v>
      </c>
      <c r="AU145" s="184" t="s">
        <v>83</v>
      </c>
      <c r="AV145" s="14" t="s">
        <v>170</v>
      </c>
      <c r="AW145" s="14" t="s">
        <v>34</v>
      </c>
      <c r="AX145" s="14" t="s">
        <v>81</v>
      </c>
      <c r="AY145" s="184" t="s">
        <v>117</v>
      </c>
    </row>
    <row r="146" spans="2:65" s="1" customFormat="1" ht="21.75" customHeight="1">
      <c r="B146" s="147"/>
      <c r="C146" s="148" t="s">
        <v>279</v>
      </c>
      <c r="D146" s="148" t="s">
        <v>120</v>
      </c>
      <c r="E146" s="149" t="s">
        <v>280</v>
      </c>
      <c r="F146" s="150" t="s">
        <v>281</v>
      </c>
      <c r="G146" s="151" t="s">
        <v>169</v>
      </c>
      <c r="H146" s="166">
        <v>31468.5</v>
      </c>
      <c r="I146" s="153"/>
      <c r="J146" s="154">
        <f>ROUND(I146*H146,2)</f>
        <v>0</v>
      </c>
      <c r="K146" s="150" t="s">
        <v>275</v>
      </c>
      <c r="L146" s="31"/>
      <c r="M146" s="155" t="s">
        <v>3</v>
      </c>
      <c r="N146" s="156" t="s">
        <v>45</v>
      </c>
      <c r="O146" s="50"/>
      <c r="P146" s="157">
        <f>O146*H146</f>
        <v>0</v>
      </c>
      <c r="Q146" s="157">
        <v>0</v>
      </c>
      <c r="R146" s="157">
        <f>Q146*H146</f>
        <v>0</v>
      </c>
      <c r="S146" s="157">
        <v>0</v>
      </c>
      <c r="T146" s="158">
        <f>S146*H146</f>
        <v>0</v>
      </c>
      <c r="AR146" s="17" t="s">
        <v>170</v>
      </c>
      <c r="AT146" s="17" t="s">
        <v>120</v>
      </c>
      <c r="AU146" s="17" t="s">
        <v>83</v>
      </c>
      <c r="AY146" s="17" t="s">
        <v>117</v>
      </c>
      <c r="BE146" s="159">
        <f>IF(N146="základní",J146,0)</f>
        <v>0</v>
      </c>
      <c r="BF146" s="159">
        <f>IF(N146="snížená",J146,0)</f>
        <v>0</v>
      </c>
      <c r="BG146" s="159">
        <f>IF(N146="zákl. přenesená",J146,0)</f>
        <v>0</v>
      </c>
      <c r="BH146" s="159">
        <f>IF(N146="sníž. přenesená",J146,0)</f>
        <v>0</v>
      </c>
      <c r="BI146" s="159">
        <f>IF(N146="nulová",J146,0)</f>
        <v>0</v>
      </c>
      <c r="BJ146" s="17" t="s">
        <v>81</v>
      </c>
      <c r="BK146" s="159">
        <f>ROUND(I146*H146,2)</f>
        <v>0</v>
      </c>
      <c r="BL146" s="17" t="s">
        <v>170</v>
      </c>
      <c r="BM146" s="17" t="s">
        <v>282</v>
      </c>
    </row>
    <row r="147" spans="2:65" s="12" customFormat="1" ht="11.25">
      <c r="B147" s="167"/>
      <c r="D147" s="168" t="s">
        <v>172</v>
      </c>
      <c r="E147" s="169" t="s">
        <v>3</v>
      </c>
      <c r="F147" s="170" t="s">
        <v>283</v>
      </c>
      <c r="H147" s="171">
        <v>31468.5</v>
      </c>
      <c r="I147" s="172"/>
      <c r="L147" s="167"/>
      <c r="M147" s="173"/>
      <c r="N147" s="174"/>
      <c r="O147" s="174"/>
      <c r="P147" s="174"/>
      <c r="Q147" s="174"/>
      <c r="R147" s="174"/>
      <c r="S147" s="174"/>
      <c r="T147" s="175"/>
      <c r="AT147" s="169" t="s">
        <v>172</v>
      </c>
      <c r="AU147" s="169" t="s">
        <v>83</v>
      </c>
      <c r="AV147" s="12" t="s">
        <v>83</v>
      </c>
      <c r="AW147" s="12" t="s">
        <v>34</v>
      </c>
      <c r="AX147" s="12" t="s">
        <v>81</v>
      </c>
      <c r="AY147" s="169" t="s">
        <v>117</v>
      </c>
    </row>
    <row r="148" spans="2:65" s="1" customFormat="1" ht="21.75" customHeight="1">
      <c r="B148" s="147"/>
      <c r="C148" s="148" t="s">
        <v>284</v>
      </c>
      <c r="D148" s="148" t="s">
        <v>120</v>
      </c>
      <c r="E148" s="149" t="s">
        <v>285</v>
      </c>
      <c r="F148" s="150" t="s">
        <v>286</v>
      </c>
      <c r="G148" s="151" t="s">
        <v>169</v>
      </c>
      <c r="H148" s="166">
        <v>189992.25</v>
      </c>
      <c r="I148" s="153"/>
      <c r="J148" s="154">
        <f>ROUND(I148*H148,2)</f>
        <v>0</v>
      </c>
      <c r="K148" s="150" t="s">
        <v>124</v>
      </c>
      <c r="L148" s="31"/>
      <c r="M148" s="155" t="s">
        <v>3</v>
      </c>
      <c r="N148" s="156" t="s">
        <v>45</v>
      </c>
      <c r="O148" s="50"/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AR148" s="17" t="s">
        <v>170</v>
      </c>
      <c r="AT148" s="17" t="s">
        <v>120</v>
      </c>
      <c r="AU148" s="17" t="s">
        <v>83</v>
      </c>
      <c r="AY148" s="17" t="s">
        <v>117</v>
      </c>
      <c r="BE148" s="159">
        <f>IF(N148="základní",J148,0)</f>
        <v>0</v>
      </c>
      <c r="BF148" s="159">
        <f>IF(N148="snížená",J148,0)</f>
        <v>0</v>
      </c>
      <c r="BG148" s="159">
        <f>IF(N148="zákl. přenesená",J148,0)</f>
        <v>0</v>
      </c>
      <c r="BH148" s="159">
        <f>IF(N148="sníž. přenesená",J148,0)</f>
        <v>0</v>
      </c>
      <c r="BI148" s="159">
        <f>IF(N148="nulová",J148,0)</f>
        <v>0</v>
      </c>
      <c r="BJ148" s="17" t="s">
        <v>81</v>
      </c>
      <c r="BK148" s="159">
        <f>ROUND(I148*H148,2)</f>
        <v>0</v>
      </c>
      <c r="BL148" s="17" t="s">
        <v>170</v>
      </c>
      <c r="BM148" s="17" t="s">
        <v>287</v>
      </c>
    </row>
    <row r="149" spans="2:65" s="12" customFormat="1" ht="11.25">
      <c r="B149" s="167"/>
      <c r="D149" s="168" t="s">
        <v>172</v>
      </c>
      <c r="E149" s="169" t="s">
        <v>3</v>
      </c>
      <c r="F149" s="170" t="s">
        <v>288</v>
      </c>
      <c r="H149" s="171">
        <v>189992.25</v>
      </c>
      <c r="I149" s="172"/>
      <c r="L149" s="167"/>
      <c r="M149" s="173"/>
      <c r="N149" s="174"/>
      <c r="O149" s="174"/>
      <c r="P149" s="174"/>
      <c r="Q149" s="174"/>
      <c r="R149" s="174"/>
      <c r="S149" s="174"/>
      <c r="T149" s="175"/>
      <c r="AT149" s="169" t="s">
        <v>172</v>
      </c>
      <c r="AU149" s="169" t="s">
        <v>83</v>
      </c>
      <c r="AV149" s="12" t="s">
        <v>83</v>
      </c>
      <c r="AW149" s="12" t="s">
        <v>34</v>
      </c>
      <c r="AX149" s="12" t="s">
        <v>81</v>
      </c>
      <c r="AY149" s="169" t="s">
        <v>117</v>
      </c>
    </row>
    <row r="150" spans="2:65" s="1" customFormat="1" ht="21.75" customHeight="1">
      <c r="B150" s="147"/>
      <c r="C150" s="148" t="s">
        <v>289</v>
      </c>
      <c r="D150" s="148" t="s">
        <v>120</v>
      </c>
      <c r="E150" s="149" t="s">
        <v>290</v>
      </c>
      <c r="F150" s="150" t="s">
        <v>291</v>
      </c>
      <c r="G150" s="151" t="s">
        <v>169</v>
      </c>
      <c r="H150" s="166">
        <v>524.47500000000002</v>
      </c>
      <c r="I150" s="153"/>
      <c r="J150" s="154">
        <f>ROUND(I150*H150,2)</f>
        <v>0</v>
      </c>
      <c r="K150" s="150" t="s">
        <v>275</v>
      </c>
      <c r="L150" s="31"/>
      <c r="M150" s="155" t="s">
        <v>3</v>
      </c>
      <c r="N150" s="156" t="s">
        <v>45</v>
      </c>
      <c r="O150" s="50"/>
      <c r="P150" s="157">
        <f>O150*H150</f>
        <v>0</v>
      </c>
      <c r="Q150" s="157">
        <v>0</v>
      </c>
      <c r="R150" s="157">
        <f>Q150*H150</f>
        <v>0</v>
      </c>
      <c r="S150" s="157">
        <v>0</v>
      </c>
      <c r="T150" s="158">
        <f>S150*H150</f>
        <v>0</v>
      </c>
      <c r="AR150" s="17" t="s">
        <v>170</v>
      </c>
      <c r="AT150" s="17" t="s">
        <v>120</v>
      </c>
      <c r="AU150" s="17" t="s">
        <v>83</v>
      </c>
      <c r="AY150" s="17" t="s">
        <v>117</v>
      </c>
      <c r="BE150" s="159">
        <f>IF(N150="základní",J150,0)</f>
        <v>0</v>
      </c>
      <c r="BF150" s="159">
        <f>IF(N150="snížená",J150,0)</f>
        <v>0</v>
      </c>
      <c r="BG150" s="159">
        <f>IF(N150="zákl. přenesená",J150,0)</f>
        <v>0</v>
      </c>
      <c r="BH150" s="159">
        <f>IF(N150="sníž. přenesená",J150,0)</f>
        <v>0</v>
      </c>
      <c r="BI150" s="159">
        <f>IF(N150="nulová",J150,0)</f>
        <v>0</v>
      </c>
      <c r="BJ150" s="17" t="s">
        <v>81</v>
      </c>
      <c r="BK150" s="159">
        <f>ROUND(I150*H150,2)</f>
        <v>0</v>
      </c>
      <c r="BL150" s="17" t="s">
        <v>170</v>
      </c>
      <c r="BM150" s="17" t="s">
        <v>292</v>
      </c>
    </row>
    <row r="151" spans="2:65" s="12" customFormat="1" ht="11.25">
      <c r="B151" s="167"/>
      <c r="D151" s="168" t="s">
        <v>172</v>
      </c>
      <c r="E151" s="169" t="s">
        <v>3</v>
      </c>
      <c r="F151" s="170" t="s">
        <v>147</v>
      </c>
      <c r="H151" s="171">
        <v>524.47500000000002</v>
      </c>
      <c r="I151" s="172"/>
      <c r="L151" s="167"/>
      <c r="M151" s="173"/>
      <c r="N151" s="174"/>
      <c r="O151" s="174"/>
      <c r="P151" s="174"/>
      <c r="Q151" s="174"/>
      <c r="R151" s="174"/>
      <c r="S151" s="174"/>
      <c r="T151" s="175"/>
      <c r="AT151" s="169" t="s">
        <v>172</v>
      </c>
      <c r="AU151" s="169" t="s">
        <v>83</v>
      </c>
      <c r="AV151" s="12" t="s">
        <v>83</v>
      </c>
      <c r="AW151" s="12" t="s">
        <v>34</v>
      </c>
      <c r="AX151" s="12" t="s">
        <v>81</v>
      </c>
      <c r="AY151" s="169" t="s">
        <v>117</v>
      </c>
    </row>
    <row r="152" spans="2:65" s="1" customFormat="1" ht="16.350000000000001" customHeight="1">
      <c r="B152" s="147"/>
      <c r="C152" s="148" t="s">
        <v>293</v>
      </c>
      <c r="D152" s="148" t="s">
        <v>120</v>
      </c>
      <c r="E152" s="149" t="s">
        <v>294</v>
      </c>
      <c r="F152" s="150" t="s">
        <v>295</v>
      </c>
      <c r="G152" s="151" t="s">
        <v>169</v>
      </c>
      <c r="H152" s="166">
        <v>2111.0250000000001</v>
      </c>
      <c r="I152" s="153"/>
      <c r="J152" s="154">
        <f>ROUND(I152*H152,2)</f>
        <v>0</v>
      </c>
      <c r="K152" s="150" t="s">
        <v>275</v>
      </c>
      <c r="L152" s="31"/>
      <c r="M152" s="155" t="s">
        <v>3</v>
      </c>
      <c r="N152" s="156" t="s">
        <v>45</v>
      </c>
      <c r="O152" s="50"/>
      <c r="P152" s="157">
        <f>O152*H152</f>
        <v>0</v>
      </c>
      <c r="Q152" s="157">
        <v>0</v>
      </c>
      <c r="R152" s="157">
        <f>Q152*H152</f>
        <v>0</v>
      </c>
      <c r="S152" s="157">
        <v>0</v>
      </c>
      <c r="T152" s="158">
        <f>S152*H152</f>
        <v>0</v>
      </c>
      <c r="AR152" s="17" t="s">
        <v>170</v>
      </c>
      <c r="AT152" s="17" t="s">
        <v>120</v>
      </c>
      <c r="AU152" s="17" t="s">
        <v>83</v>
      </c>
      <c r="AY152" s="17" t="s">
        <v>117</v>
      </c>
      <c r="BE152" s="159">
        <f>IF(N152="základní",J152,0)</f>
        <v>0</v>
      </c>
      <c r="BF152" s="159">
        <f>IF(N152="snížená",J152,0)</f>
        <v>0</v>
      </c>
      <c r="BG152" s="159">
        <f>IF(N152="zákl. přenesená",J152,0)</f>
        <v>0</v>
      </c>
      <c r="BH152" s="159">
        <f>IF(N152="sníž. přenesená",J152,0)</f>
        <v>0</v>
      </c>
      <c r="BI152" s="159">
        <f>IF(N152="nulová",J152,0)</f>
        <v>0</v>
      </c>
      <c r="BJ152" s="17" t="s">
        <v>81</v>
      </c>
      <c r="BK152" s="159">
        <f>ROUND(I152*H152,2)</f>
        <v>0</v>
      </c>
      <c r="BL152" s="17" t="s">
        <v>170</v>
      </c>
      <c r="BM152" s="17" t="s">
        <v>296</v>
      </c>
    </row>
    <row r="153" spans="2:65" s="12" customFormat="1" ht="11.25">
      <c r="B153" s="167"/>
      <c r="D153" s="168" t="s">
        <v>172</v>
      </c>
      <c r="E153" s="169" t="s">
        <v>3</v>
      </c>
      <c r="F153" s="170" t="s">
        <v>297</v>
      </c>
      <c r="H153" s="171">
        <v>2111.0250000000001</v>
      </c>
      <c r="I153" s="172"/>
      <c r="L153" s="167"/>
      <c r="M153" s="173"/>
      <c r="N153" s="174"/>
      <c r="O153" s="174"/>
      <c r="P153" s="174"/>
      <c r="Q153" s="174"/>
      <c r="R153" s="174"/>
      <c r="S153" s="174"/>
      <c r="T153" s="175"/>
      <c r="AT153" s="169" t="s">
        <v>172</v>
      </c>
      <c r="AU153" s="169" t="s">
        <v>83</v>
      </c>
      <c r="AV153" s="12" t="s">
        <v>83</v>
      </c>
      <c r="AW153" s="12" t="s">
        <v>34</v>
      </c>
      <c r="AX153" s="12" t="s">
        <v>81</v>
      </c>
      <c r="AY153" s="169" t="s">
        <v>117</v>
      </c>
    </row>
    <row r="154" spans="2:65" s="1" customFormat="1" ht="16.350000000000001" customHeight="1">
      <c r="B154" s="147"/>
      <c r="C154" s="148" t="s">
        <v>298</v>
      </c>
      <c r="D154" s="148" t="s">
        <v>120</v>
      </c>
      <c r="E154" s="149" t="s">
        <v>299</v>
      </c>
      <c r="F154" s="150" t="s">
        <v>300</v>
      </c>
      <c r="G154" s="151" t="s">
        <v>169</v>
      </c>
      <c r="H154" s="166">
        <v>189992.25</v>
      </c>
      <c r="I154" s="153"/>
      <c r="J154" s="154">
        <f>ROUND(I154*H154,2)</f>
        <v>0</v>
      </c>
      <c r="K154" s="150" t="s">
        <v>275</v>
      </c>
      <c r="L154" s="31"/>
      <c r="M154" s="155" t="s">
        <v>3</v>
      </c>
      <c r="N154" s="156" t="s">
        <v>45</v>
      </c>
      <c r="O154" s="50"/>
      <c r="P154" s="157">
        <f>O154*H154</f>
        <v>0</v>
      </c>
      <c r="Q154" s="157">
        <v>0</v>
      </c>
      <c r="R154" s="157">
        <f>Q154*H154</f>
        <v>0</v>
      </c>
      <c r="S154" s="157">
        <v>0</v>
      </c>
      <c r="T154" s="158">
        <f>S154*H154</f>
        <v>0</v>
      </c>
      <c r="AR154" s="17" t="s">
        <v>170</v>
      </c>
      <c r="AT154" s="17" t="s">
        <v>120</v>
      </c>
      <c r="AU154" s="17" t="s">
        <v>83</v>
      </c>
      <c r="AY154" s="17" t="s">
        <v>117</v>
      </c>
      <c r="BE154" s="159">
        <f>IF(N154="základní",J154,0)</f>
        <v>0</v>
      </c>
      <c r="BF154" s="159">
        <f>IF(N154="snížená",J154,0)</f>
        <v>0</v>
      </c>
      <c r="BG154" s="159">
        <f>IF(N154="zákl. přenesená",J154,0)</f>
        <v>0</v>
      </c>
      <c r="BH154" s="159">
        <f>IF(N154="sníž. přenesená",J154,0)</f>
        <v>0</v>
      </c>
      <c r="BI154" s="159">
        <f>IF(N154="nulová",J154,0)</f>
        <v>0</v>
      </c>
      <c r="BJ154" s="17" t="s">
        <v>81</v>
      </c>
      <c r="BK154" s="159">
        <f>ROUND(I154*H154,2)</f>
        <v>0</v>
      </c>
      <c r="BL154" s="17" t="s">
        <v>170</v>
      </c>
      <c r="BM154" s="17" t="s">
        <v>301</v>
      </c>
    </row>
    <row r="155" spans="2:65" s="12" customFormat="1" ht="11.25">
      <c r="B155" s="167"/>
      <c r="D155" s="168" t="s">
        <v>172</v>
      </c>
      <c r="E155" s="169" t="s">
        <v>3</v>
      </c>
      <c r="F155" s="170" t="s">
        <v>288</v>
      </c>
      <c r="H155" s="171">
        <v>189992.25</v>
      </c>
      <c r="I155" s="172"/>
      <c r="L155" s="167"/>
      <c r="M155" s="173"/>
      <c r="N155" s="174"/>
      <c r="O155" s="174"/>
      <c r="P155" s="174"/>
      <c r="Q155" s="174"/>
      <c r="R155" s="174"/>
      <c r="S155" s="174"/>
      <c r="T155" s="175"/>
      <c r="AT155" s="169" t="s">
        <v>172</v>
      </c>
      <c r="AU155" s="169" t="s">
        <v>83</v>
      </c>
      <c r="AV155" s="12" t="s">
        <v>83</v>
      </c>
      <c r="AW155" s="12" t="s">
        <v>34</v>
      </c>
      <c r="AX155" s="12" t="s">
        <v>81</v>
      </c>
      <c r="AY155" s="169" t="s">
        <v>117</v>
      </c>
    </row>
    <row r="156" spans="2:65" s="1" customFormat="1" ht="16.350000000000001" customHeight="1">
      <c r="B156" s="147"/>
      <c r="C156" s="148" t="s">
        <v>302</v>
      </c>
      <c r="D156" s="148" t="s">
        <v>120</v>
      </c>
      <c r="E156" s="149" t="s">
        <v>303</v>
      </c>
      <c r="F156" s="150" t="s">
        <v>304</v>
      </c>
      <c r="G156" s="151" t="s">
        <v>169</v>
      </c>
      <c r="H156" s="166">
        <v>2111.0250000000001</v>
      </c>
      <c r="I156" s="153"/>
      <c r="J156" s="154">
        <f>ROUND(I156*H156,2)</f>
        <v>0</v>
      </c>
      <c r="K156" s="150" t="s">
        <v>275</v>
      </c>
      <c r="L156" s="31"/>
      <c r="M156" s="155" t="s">
        <v>3</v>
      </c>
      <c r="N156" s="156" t="s">
        <v>45</v>
      </c>
      <c r="O156" s="50"/>
      <c r="P156" s="157">
        <f>O156*H156</f>
        <v>0</v>
      </c>
      <c r="Q156" s="157">
        <v>0</v>
      </c>
      <c r="R156" s="157">
        <f>Q156*H156</f>
        <v>0</v>
      </c>
      <c r="S156" s="157">
        <v>0</v>
      </c>
      <c r="T156" s="158">
        <f>S156*H156</f>
        <v>0</v>
      </c>
      <c r="AR156" s="17" t="s">
        <v>170</v>
      </c>
      <c r="AT156" s="17" t="s">
        <v>120</v>
      </c>
      <c r="AU156" s="17" t="s">
        <v>83</v>
      </c>
      <c r="AY156" s="17" t="s">
        <v>117</v>
      </c>
      <c r="BE156" s="159">
        <f>IF(N156="základní",J156,0)</f>
        <v>0</v>
      </c>
      <c r="BF156" s="159">
        <f>IF(N156="snížená",J156,0)</f>
        <v>0</v>
      </c>
      <c r="BG156" s="159">
        <f>IF(N156="zákl. přenesená",J156,0)</f>
        <v>0</v>
      </c>
      <c r="BH156" s="159">
        <f>IF(N156="sníž. přenesená",J156,0)</f>
        <v>0</v>
      </c>
      <c r="BI156" s="159">
        <f>IF(N156="nulová",J156,0)</f>
        <v>0</v>
      </c>
      <c r="BJ156" s="17" t="s">
        <v>81</v>
      </c>
      <c r="BK156" s="159">
        <f>ROUND(I156*H156,2)</f>
        <v>0</v>
      </c>
      <c r="BL156" s="17" t="s">
        <v>170</v>
      </c>
      <c r="BM156" s="17" t="s">
        <v>305</v>
      </c>
    </row>
    <row r="157" spans="2:65" s="12" customFormat="1" ht="11.25">
      <c r="B157" s="167"/>
      <c r="D157" s="168" t="s">
        <v>172</v>
      </c>
      <c r="E157" s="169" t="s">
        <v>3</v>
      </c>
      <c r="F157" s="170" t="s">
        <v>297</v>
      </c>
      <c r="H157" s="171">
        <v>2111.0250000000001</v>
      </c>
      <c r="I157" s="172"/>
      <c r="L157" s="167"/>
      <c r="M157" s="173"/>
      <c r="N157" s="174"/>
      <c r="O157" s="174"/>
      <c r="P157" s="174"/>
      <c r="Q157" s="174"/>
      <c r="R157" s="174"/>
      <c r="S157" s="174"/>
      <c r="T157" s="175"/>
      <c r="AT157" s="169" t="s">
        <v>172</v>
      </c>
      <c r="AU157" s="169" t="s">
        <v>83</v>
      </c>
      <c r="AV157" s="12" t="s">
        <v>83</v>
      </c>
      <c r="AW157" s="12" t="s">
        <v>34</v>
      </c>
      <c r="AX157" s="12" t="s">
        <v>81</v>
      </c>
      <c r="AY157" s="169" t="s">
        <v>117</v>
      </c>
    </row>
    <row r="158" spans="2:65" s="1" customFormat="1" ht="21.75" customHeight="1">
      <c r="B158" s="147"/>
      <c r="C158" s="148" t="s">
        <v>306</v>
      </c>
      <c r="D158" s="148" t="s">
        <v>120</v>
      </c>
      <c r="E158" s="149" t="s">
        <v>307</v>
      </c>
      <c r="F158" s="150" t="s">
        <v>308</v>
      </c>
      <c r="G158" s="151" t="s">
        <v>169</v>
      </c>
      <c r="H158" s="166">
        <v>21.87</v>
      </c>
      <c r="I158" s="153"/>
      <c r="J158" s="154">
        <f>ROUND(I158*H158,2)</f>
        <v>0</v>
      </c>
      <c r="K158" s="150" t="s">
        <v>124</v>
      </c>
      <c r="L158" s="31"/>
      <c r="M158" s="155" t="s">
        <v>3</v>
      </c>
      <c r="N158" s="156" t="s">
        <v>45</v>
      </c>
      <c r="O158" s="50"/>
      <c r="P158" s="157">
        <f>O158*H158</f>
        <v>0</v>
      </c>
      <c r="Q158" s="157">
        <v>1.2999999999999999E-4</v>
      </c>
      <c r="R158" s="157">
        <f>Q158*H158</f>
        <v>2.8430999999999999E-3</v>
      </c>
      <c r="S158" s="157">
        <v>0</v>
      </c>
      <c r="T158" s="158">
        <f>S158*H158</f>
        <v>0</v>
      </c>
      <c r="AR158" s="17" t="s">
        <v>170</v>
      </c>
      <c r="AT158" s="17" t="s">
        <v>120</v>
      </c>
      <c r="AU158" s="17" t="s">
        <v>83</v>
      </c>
      <c r="AY158" s="17" t="s">
        <v>117</v>
      </c>
      <c r="BE158" s="159">
        <f>IF(N158="základní",J158,0)</f>
        <v>0</v>
      </c>
      <c r="BF158" s="159">
        <f>IF(N158="snížená",J158,0)</f>
        <v>0</v>
      </c>
      <c r="BG158" s="159">
        <f>IF(N158="zákl. přenesená",J158,0)</f>
        <v>0</v>
      </c>
      <c r="BH158" s="159">
        <f>IF(N158="sníž. přenesená",J158,0)</f>
        <v>0</v>
      </c>
      <c r="BI158" s="159">
        <f>IF(N158="nulová",J158,0)</f>
        <v>0</v>
      </c>
      <c r="BJ158" s="17" t="s">
        <v>81</v>
      </c>
      <c r="BK158" s="159">
        <f>ROUND(I158*H158,2)</f>
        <v>0</v>
      </c>
      <c r="BL158" s="17" t="s">
        <v>170</v>
      </c>
      <c r="BM158" s="17" t="s">
        <v>309</v>
      </c>
    </row>
    <row r="159" spans="2:65" s="13" customFormat="1" ht="11.25">
      <c r="B159" s="176"/>
      <c r="D159" s="168" t="s">
        <v>172</v>
      </c>
      <c r="E159" s="177" t="s">
        <v>3</v>
      </c>
      <c r="F159" s="178" t="s">
        <v>310</v>
      </c>
      <c r="H159" s="177" t="s">
        <v>3</v>
      </c>
      <c r="I159" s="179"/>
      <c r="L159" s="176"/>
      <c r="M159" s="180"/>
      <c r="N159" s="181"/>
      <c r="O159" s="181"/>
      <c r="P159" s="181"/>
      <c r="Q159" s="181"/>
      <c r="R159" s="181"/>
      <c r="S159" s="181"/>
      <c r="T159" s="182"/>
      <c r="AT159" s="177" t="s">
        <v>172</v>
      </c>
      <c r="AU159" s="177" t="s">
        <v>83</v>
      </c>
      <c r="AV159" s="13" t="s">
        <v>81</v>
      </c>
      <c r="AW159" s="13" t="s">
        <v>34</v>
      </c>
      <c r="AX159" s="13" t="s">
        <v>74</v>
      </c>
      <c r="AY159" s="177" t="s">
        <v>117</v>
      </c>
    </row>
    <row r="160" spans="2:65" s="12" customFormat="1" ht="11.25">
      <c r="B160" s="167"/>
      <c r="D160" s="168" t="s">
        <v>172</v>
      </c>
      <c r="E160" s="169" t="s">
        <v>3</v>
      </c>
      <c r="F160" s="170" t="s">
        <v>311</v>
      </c>
      <c r="H160" s="171">
        <v>3.87</v>
      </c>
      <c r="I160" s="172"/>
      <c r="L160" s="167"/>
      <c r="M160" s="173"/>
      <c r="N160" s="174"/>
      <c r="O160" s="174"/>
      <c r="P160" s="174"/>
      <c r="Q160" s="174"/>
      <c r="R160" s="174"/>
      <c r="S160" s="174"/>
      <c r="T160" s="175"/>
      <c r="AT160" s="169" t="s">
        <v>172</v>
      </c>
      <c r="AU160" s="169" t="s">
        <v>83</v>
      </c>
      <c r="AV160" s="12" t="s">
        <v>83</v>
      </c>
      <c r="AW160" s="12" t="s">
        <v>34</v>
      </c>
      <c r="AX160" s="12" t="s">
        <v>74</v>
      </c>
      <c r="AY160" s="169" t="s">
        <v>117</v>
      </c>
    </row>
    <row r="161" spans="2:65" s="12" customFormat="1" ht="11.25">
      <c r="B161" s="167"/>
      <c r="D161" s="168" t="s">
        <v>172</v>
      </c>
      <c r="E161" s="169" t="s">
        <v>3</v>
      </c>
      <c r="F161" s="170" t="s">
        <v>312</v>
      </c>
      <c r="H161" s="171">
        <v>18</v>
      </c>
      <c r="I161" s="172"/>
      <c r="L161" s="167"/>
      <c r="M161" s="173"/>
      <c r="N161" s="174"/>
      <c r="O161" s="174"/>
      <c r="P161" s="174"/>
      <c r="Q161" s="174"/>
      <c r="R161" s="174"/>
      <c r="S161" s="174"/>
      <c r="T161" s="175"/>
      <c r="AT161" s="169" t="s">
        <v>172</v>
      </c>
      <c r="AU161" s="169" t="s">
        <v>83</v>
      </c>
      <c r="AV161" s="12" t="s">
        <v>83</v>
      </c>
      <c r="AW161" s="12" t="s">
        <v>34</v>
      </c>
      <c r="AX161" s="12" t="s">
        <v>74</v>
      </c>
      <c r="AY161" s="169" t="s">
        <v>117</v>
      </c>
    </row>
    <row r="162" spans="2:65" s="14" customFormat="1" ht="11.25">
      <c r="B162" s="183"/>
      <c r="D162" s="168" t="s">
        <v>172</v>
      </c>
      <c r="E162" s="184" t="s">
        <v>3</v>
      </c>
      <c r="F162" s="185" t="s">
        <v>225</v>
      </c>
      <c r="H162" s="186">
        <v>21.87</v>
      </c>
      <c r="I162" s="187"/>
      <c r="L162" s="183"/>
      <c r="M162" s="188"/>
      <c r="N162" s="189"/>
      <c r="O162" s="189"/>
      <c r="P162" s="189"/>
      <c r="Q162" s="189"/>
      <c r="R162" s="189"/>
      <c r="S162" s="189"/>
      <c r="T162" s="190"/>
      <c r="AT162" s="184" t="s">
        <v>172</v>
      </c>
      <c r="AU162" s="184" t="s">
        <v>83</v>
      </c>
      <c r="AV162" s="14" t="s">
        <v>170</v>
      </c>
      <c r="AW162" s="14" t="s">
        <v>34</v>
      </c>
      <c r="AX162" s="14" t="s">
        <v>81</v>
      </c>
      <c r="AY162" s="184" t="s">
        <v>117</v>
      </c>
    </row>
    <row r="163" spans="2:65" s="1" customFormat="1" ht="21.75" customHeight="1">
      <c r="B163" s="147"/>
      <c r="C163" s="148" t="s">
        <v>313</v>
      </c>
      <c r="D163" s="148" t="s">
        <v>120</v>
      </c>
      <c r="E163" s="149" t="s">
        <v>314</v>
      </c>
      <c r="F163" s="150" t="s">
        <v>315</v>
      </c>
      <c r="G163" s="151" t="s">
        <v>169</v>
      </c>
      <c r="H163" s="166">
        <v>139.86000000000001</v>
      </c>
      <c r="I163" s="153"/>
      <c r="J163" s="154">
        <f>ROUND(I163*H163,2)</f>
        <v>0</v>
      </c>
      <c r="K163" s="150" t="s">
        <v>124</v>
      </c>
      <c r="L163" s="31"/>
      <c r="M163" s="155" t="s">
        <v>3</v>
      </c>
      <c r="N163" s="156" t="s">
        <v>45</v>
      </c>
      <c r="O163" s="50"/>
      <c r="P163" s="157">
        <f>O163*H163</f>
        <v>0</v>
      </c>
      <c r="Q163" s="157">
        <v>2.1000000000000001E-4</v>
      </c>
      <c r="R163" s="157">
        <f>Q163*H163</f>
        <v>2.9370600000000004E-2</v>
      </c>
      <c r="S163" s="157">
        <v>0</v>
      </c>
      <c r="T163" s="158">
        <f>S163*H163</f>
        <v>0</v>
      </c>
      <c r="AR163" s="17" t="s">
        <v>170</v>
      </c>
      <c r="AT163" s="17" t="s">
        <v>120</v>
      </c>
      <c r="AU163" s="17" t="s">
        <v>83</v>
      </c>
      <c r="AY163" s="17" t="s">
        <v>117</v>
      </c>
      <c r="BE163" s="159">
        <f>IF(N163="základní",J163,0)</f>
        <v>0</v>
      </c>
      <c r="BF163" s="159">
        <f>IF(N163="snížená",J163,0)</f>
        <v>0</v>
      </c>
      <c r="BG163" s="159">
        <f>IF(N163="zákl. přenesená",J163,0)</f>
        <v>0</v>
      </c>
      <c r="BH163" s="159">
        <f>IF(N163="sníž. přenesená",J163,0)</f>
        <v>0</v>
      </c>
      <c r="BI163" s="159">
        <f>IF(N163="nulová",J163,0)</f>
        <v>0</v>
      </c>
      <c r="BJ163" s="17" t="s">
        <v>81</v>
      </c>
      <c r="BK163" s="159">
        <f>ROUND(I163*H163,2)</f>
        <v>0</v>
      </c>
      <c r="BL163" s="17" t="s">
        <v>170</v>
      </c>
      <c r="BM163" s="17" t="s">
        <v>316</v>
      </c>
    </row>
    <row r="164" spans="2:65" s="12" customFormat="1" ht="11.25">
      <c r="B164" s="167"/>
      <c r="D164" s="168" t="s">
        <v>172</v>
      </c>
      <c r="E164" s="169" t="s">
        <v>3</v>
      </c>
      <c r="F164" s="170" t="s">
        <v>317</v>
      </c>
      <c r="H164" s="171">
        <v>139.86000000000001</v>
      </c>
      <c r="I164" s="172"/>
      <c r="L164" s="167"/>
      <c r="M164" s="173"/>
      <c r="N164" s="174"/>
      <c r="O164" s="174"/>
      <c r="P164" s="174"/>
      <c r="Q164" s="174"/>
      <c r="R164" s="174"/>
      <c r="S164" s="174"/>
      <c r="T164" s="175"/>
      <c r="AT164" s="169" t="s">
        <v>172</v>
      </c>
      <c r="AU164" s="169" t="s">
        <v>83</v>
      </c>
      <c r="AV164" s="12" t="s">
        <v>83</v>
      </c>
      <c r="AW164" s="12" t="s">
        <v>34</v>
      </c>
      <c r="AX164" s="12" t="s">
        <v>81</v>
      </c>
      <c r="AY164" s="169" t="s">
        <v>117</v>
      </c>
    </row>
    <row r="165" spans="2:65" s="1" customFormat="1" ht="16.350000000000001" customHeight="1">
      <c r="B165" s="147"/>
      <c r="C165" s="148" t="s">
        <v>318</v>
      </c>
      <c r="D165" s="148" t="s">
        <v>120</v>
      </c>
      <c r="E165" s="149" t="s">
        <v>319</v>
      </c>
      <c r="F165" s="150" t="s">
        <v>320</v>
      </c>
      <c r="G165" s="151" t="s">
        <v>179</v>
      </c>
      <c r="H165" s="166">
        <v>3</v>
      </c>
      <c r="I165" s="153"/>
      <c r="J165" s="154">
        <f>ROUND(I165*H165,2)</f>
        <v>0</v>
      </c>
      <c r="K165" s="150" t="s">
        <v>124</v>
      </c>
      <c r="L165" s="31"/>
      <c r="M165" s="155" t="s">
        <v>3</v>
      </c>
      <c r="N165" s="156" t="s">
        <v>45</v>
      </c>
      <c r="O165" s="50"/>
      <c r="P165" s="157">
        <f>O165*H165</f>
        <v>0</v>
      </c>
      <c r="Q165" s="157">
        <v>0</v>
      </c>
      <c r="R165" s="157">
        <f>Q165*H165</f>
        <v>0</v>
      </c>
      <c r="S165" s="157">
        <v>6.5699999999999995E-2</v>
      </c>
      <c r="T165" s="158">
        <f>S165*H165</f>
        <v>0.1971</v>
      </c>
      <c r="AR165" s="17" t="s">
        <v>170</v>
      </c>
      <c r="AT165" s="17" t="s">
        <v>120</v>
      </c>
      <c r="AU165" s="17" t="s">
        <v>83</v>
      </c>
      <c r="AY165" s="17" t="s">
        <v>117</v>
      </c>
      <c r="BE165" s="159">
        <f>IF(N165="základní",J165,0)</f>
        <v>0</v>
      </c>
      <c r="BF165" s="159">
        <f>IF(N165="snížená",J165,0)</f>
        <v>0</v>
      </c>
      <c r="BG165" s="159">
        <f>IF(N165="zákl. přenesená",J165,0)</f>
        <v>0</v>
      </c>
      <c r="BH165" s="159">
        <f>IF(N165="sníž. přenesená",J165,0)</f>
        <v>0</v>
      </c>
      <c r="BI165" s="159">
        <f>IF(N165="nulová",J165,0)</f>
        <v>0</v>
      </c>
      <c r="BJ165" s="17" t="s">
        <v>81</v>
      </c>
      <c r="BK165" s="159">
        <f>ROUND(I165*H165,2)</f>
        <v>0</v>
      </c>
      <c r="BL165" s="17" t="s">
        <v>170</v>
      </c>
      <c r="BM165" s="17" t="s">
        <v>321</v>
      </c>
    </row>
    <row r="166" spans="2:65" s="1" customFormat="1" ht="16.350000000000001" customHeight="1">
      <c r="B166" s="147"/>
      <c r="C166" s="148" t="s">
        <v>322</v>
      </c>
      <c r="D166" s="148" t="s">
        <v>120</v>
      </c>
      <c r="E166" s="149" t="s">
        <v>323</v>
      </c>
      <c r="F166" s="150" t="s">
        <v>324</v>
      </c>
      <c r="G166" s="151" t="s">
        <v>244</v>
      </c>
      <c r="H166" s="166">
        <v>8</v>
      </c>
      <c r="I166" s="153"/>
      <c r="J166" s="154">
        <f>ROUND(I166*H166,2)</f>
        <v>0</v>
      </c>
      <c r="K166" s="150" t="s">
        <v>124</v>
      </c>
      <c r="L166" s="31"/>
      <c r="M166" s="155" t="s">
        <v>3</v>
      </c>
      <c r="N166" s="156" t="s">
        <v>45</v>
      </c>
      <c r="O166" s="50"/>
      <c r="P166" s="157">
        <f>O166*H166</f>
        <v>0</v>
      </c>
      <c r="Q166" s="157">
        <v>0</v>
      </c>
      <c r="R166" s="157">
        <f>Q166*H166</f>
        <v>0</v>
      </c>
      <c r="S166" s="157">
        <v>2.48E-3</v>
      </c>
      <c r="T166" s="158">
        <f>S166*H166</f>
        <v>1.984E-2</v>
      </c>
      <c r="AR166" s="17" t="s">
        <v>170</v>
      </c>
      <c r="AT166" s="17" t="s">
        <v>120</v>
      </c>
      <c r="AU166" s="17" t="s">
        <v>83</v>
      </c>
      <c r="AY166" s="17" t="s">
        <v>117</v>
      </c>
      <c r="BE166" s="159">
        <f>IF(N166="základní",J166,0)</f>
        <v>0</v>
      </c>
      <c r="BF166" s="159">
        <f>IF(N166="snížená",J166,0)</f>
        <v>0</v>
      </c>
      <c r="BG166" s="159">
        <f>IF(N166="zákl. přenesená",J166,0)</f>
        <v>0</v>
      </c>
      <c r="BH166" s="159">
        <f>IF(N166="sníž. přenesená",J166,0)</f>
        <v>0</v>
      </c>
      <c r="BI166" s="159">
        <f>IF(N166="nulová",J166,0)</f>
        <v>0</v>
      </c>
      <c r="BJ166" s="17" t="s">
        <v>81</v>
      </c>
      <c r="BK166" s="159">
        <f>ROUND(I166*H166,2)</f>
        <v>0</v>
      </c>
      <c r="BL166" s="17" t="s">
        <v>170</v>
      </c>
      <c r="BM166" s="17" t="s">
        <v>325</v>
      </c>
    </row>
    <row r="167" spans="2:65" s="1" customFormat="1" ht="16.350000000000001" customHeight="1">
      <c r="B167" s="147"/>
      <c r="C167" s="148" t="s">
        <v>326</v>
      </c>
      <c r="D167" s="148" t="s">
        <v>120</v>
      </c>
      <c r="E167" s="149" t="s">
        <v>327</v>
      </c>
      <c r="F167" s="150" t="s">
        <v>328</v>
      </c>
      <c r="G167" s="151" t="s">
        <v>169</v>
      </c>
      <c r="H167" s="166">
        <v>1.8</v>
      </c>
      <c r="I167" s="153"/>
      <c r="J167" s="154">
        <f>ROUND(I167*H167,2)</f>
        <v>0</v>
      </c>
      <c r="K167" s="150" t="s">
        <v>124</v>
      </c>
      <c r="L167" s="31"/>
      <c r="M167" s="155" t="s">
        <v>3</v>
      </c>
      <c r="N167" s="156" t="s">
        <v>45</v>
      </c>
      <c r="O167" s="50"/>
      <c r="P167" s="157">
        <f>O167*H167</f>
        <v>0</v>
      </c>
      <c r="Q167" s="157">
        <v>0</v>
      </c>
      <c r="R167" s="157">
        <f>Q167*H167</f>
        <v>0</v>
      </c>
      <c r="S167" s="157">
        <v>0.75</v>
      </c>
      <c r="T167" s="158">
        <f>S167*H167</f>
        <v>1.35</v>
      </c>
      <c r="AR167" s="17" t="s">
        <v>170</v>
      </c>
      <c r="AT167" s="17" t="s">
        <v>120</v>
      </c>
      <c r="AU167" s="17" t="s">
        <v>83</v>
      </c>
      <c r="AY167" s="17" t="s">
        <v>117</v>
      </c>
      <c r="BE167" s="159">
        <f>IF(N167="základní",J167,0)</f>
        <v>0</v>
      </c>
      <c r="BF167" s="159">
        <f>IF(N167="snížená",J167,0)</f>
        <v>0</v>
      </c>
      <c r="BG167" s="159">
        <f>IF(N167="zákl. přenesená",J167,0)</f>
        <v>0</v>
      </c>
      <c r="BH167" s="159">
        <f>IF(N167="sníž. přenesená",J167,0)</f>
        <v>0</v>
      </c>
      <c r="BI167" s="159">
        <f>IF(N167="nulová",J167,0)</f>
        <v>0</v>
      </c>
      <c r="BJ167" s="17" t="s">
        <v>81</v>
      </c>
      <c r="BK167" s="159">
        <f>ROUND(I167*H167,2)</f>
        <v>0</v>
      </c>
      <c r="BL167" s="17" t="s">
        <v>170</v>
      </c>
      <c r="BM167" s="17" t="s">
        <v>329</v>
      </c>
    </row>
    <row r="168" spans="2:65" s="13" customFormat="1" ht="11.25">
      <c r="B168" s="176"/>
      <c r="D168" s="168" t="s">
        <v>172</v>
      </c>
      <c r="E168" s="177" t="s">
        <v>3</v>
      </c>
      <c r="F168" s="178" t="s">
        <v>223</v>
      </c>
      <c r="H168" s="177" t="s">
        <v>3</v>
      </c>
      <c r="I168" s="179"/>
      <c r="L168" s="176"/>
      <c r="M168" s="180"/>
      <c r="N168" s="181"/>
      <c r="O168" s="181"/>
      <c r="P168" s="181"/>
      <c r="Q168" s="181"/>
      <c r="R168" s="181"/>
      <c r="S168" s="181"/>
      <c r="T168" s="182"/>
      <c r="AT168" s="177" t="s">
        <v>172</v>
      </c>
      <c r="AU168" s="177" t="s">
        <v>83</v>
      </c>
      <c r="AV168" s="13" t="s">
        <v>81</v>
      </c>
      <c r="AW168" s="13" t="s">
        <v>34</v>
      </c>
      <c r="AX168" s="13" t="s">
        <v>74</v>
      </c>
      <c r="AY168" s="177" t="s">
        <v>117</v>
      </c>
    </row>
    <row r="169" spans="2:65" s="12" customFormat="1" ht="11.25">
      <c r="B169" s="167"/>
      <c r="D169" s="168" t="s">
        <v>172</v>
      </c>
      <c r="E169" s="169" t="s">
        <v>3</v>
      </c>
      <c r="F169" s="170" t="s">
        <v>330</v>
      </c>
      <c r="H169" s="171">
        <v>1.8</v>
      </c>
      <c r="I169" s="172"/>
      <c r="L169" s="167"/>
      <c r="M169" s="173"/>
      <c r="N169" s="174"/>
      <c r="O169" s="174"/>
      <c r="P169" s="174"/>
      <c r="Q169" s="174"/>
      <c r="R169" s="174"/>
      <c r="S169" s="174"/>
      <c r="T169" s="175"/>
      <c r="AT169" s="169" t="s">
        <v>172</v>
      </c>
      <c r="AU169" s="169" t="s">
        <v>83</v>
      </c>
      <c r="AV169" s="12" t="s">
        <v>83</v>
      </c>
      <c r="AW169" s="12" t="s">
        <v>34</v>
      </c>
      <c r="AX169" s="12" t="s">
        <v>74</v>
      </c>
      <c r="AY169" s="169" t="s">
        <v>117</v>
      </c>
    </row>
    <row r="170" spans="2:65" s="14" customFormat="1" ht="11.25">
      <c r="B170" s="183"/>
      <c r="D170" s="168" t="s">
        <v>172</v>
      </c>
      <c r="E170" s="184" t="s">
        <v>3</v>
      </c>
      <c r="F170" s="185" t="s">
        <v>225</v>
      </c>
      <c r="H170" s="186">
        <v>1.8</v>
      </c>
      <c r="I170" s="187"/>
      <c r="L170" s="183"/>
      <c r="M170" s="188"/>
      <c r="N170" s="189"/>
      <c r="O170" s="189"/>
      <c r="P170" s="189"/>
      <c r="Q170" s="189"/>
      <c r="R170" s="189"/>
      <c r="S170" s="189"/>
      <c r="T170" s="190"/>
      <c r="AT170" s="184" t="s">
        <v>172</v>
      </c>
      <c r="AU170" s="184" t="s">
        <v>83</v>
      </c>
      <c r="AV170" s="14" t="s">
        <v>170</v>
      </c>
      <c r="AW170" s="14" t="s">
        <v>34</v>
      </c>
      <c r="AX170" s="14" t="s">
        <v>81</v>
      </c>
      <c r="AY170" s="184" t="s">
        <v>117</v>
      </c>
    </row>
    <row r="171" spans="2:65" s="1" customFormat="1" ht="21.75" customHeight="1">
      <c r="B171" s="147"/>
      <c r="C171" s="148" t="s">
        <v>331</v>
      </c>
      <c r="D171" s="148" t="s">
        <v>120</v>
      </c>
      <c r="E171" s="149" t="s">
        <v>332</v>
      </c>
      <c r="F171" s="150" t="s">
        <v>333</v>
      </c>
      <c r="G171" s="151" t="s">
        <v>169</v>
      </c>
      <c r="H171" s="166">
        <v>43.654000000000003</v>
      </c>
      <c r="I171" s="153"/>
      <c r="J171" s="154">
        <f>ROUND(I171*H171,2)</f>
        <v>0</v>
      </c>
      <c r="K171" s="150" t="s">
        <v>124</v>
      </c>
      <c r="L171" s="31"/>
      <c r="M171" s="155" t="s">
        <v>3</v>
      </c>
      <c r="N171" s="156" t="s">
        <v>45</v>
      </c>
      <c r="O171" s="50"/>
      <c r="P171" s="157">
        <f>O171*H171</f>
        <v>0</v>
      </c>
      <c r="Q171" s="157">
        <v>0</v>
      </c>
      <c r="R171" s="157">
        <f>Q171*H171</f>
        <v>0</v>
      </c>
      <c r="S171" s="157">
        <v>8.8999999999999996E-2</v>
      </c>
      <c r="T171" s="158">
        <f>S171*H171</f>
        <v>3.8852060000000002</v>
      </c>
      <c r="AR171" s="17" t="s">
        <v>170</v>
      </c>
      <c r="AT171" s="17" t="s">
        <v>120</v>
      </c>
      <c r="AU171" s="17" t="s">
        <v>83</v>
      </c>
      <c r="AY171" s="17" t="s">
        <v>117</v>
      </c>
      <c r="BE171" s="159">
        <f>IF(N171="základní",J171,0)</f>
        <v>0</v>
      </c>
      <c r="BF171" s="159">
        <f>IF(N171="snížená",J171,0)</f>
        <v>0</v>
      </c>
      <c r="BG171" s="159">
        <f>IF(N171="zákl. přenesená",J171,0)</f>
        <v>0</v>
      </c>
      <c r="BH171" s="159">
        <f>IF(N171="sníž. přenesená",J171,0)</f>
        <v>0</v>
      </c>
      <c r="BI171" s="159">
        <f>IF(N171="nulová",J171,0)</f>
        <v>0</v>
      </c>
      <c r="BJ171" s="17" t="s">
        <v>81</v>
      </c>
      <c r="BK171" s="159">
        <f>ROUND(I171*H171,2)</f>
        <v>0</v>
      </c>
      <c r="BL171" s="17" t="s">
        <v>170</v>
      </c>
      <c r="BM171" s="17" t="s">
        <v>334</v>
      </c>
    </row>
    <row r="172" spans="2:65" s="12" customFormat="1" ht="11.25">
      <c r="B172" s="167"/>
      <c r="D172" s="168" t="s">
        <v>172</v>
      </c>
      <c r="E172" s="169" t="s">
        <v>3</v>
      </c>
      <c r="F172" s="170" t="s">
        <v>335</v>
      </c>
      <c r="H172" s="171">
        <v>17.742000000000001</v>
      </c>
      <c r="I172" s="172"/>
      <c r="L172" s="167"/>
      <c r="M172" s="173"/>
      <c r="N172" s="174"/>
      <c r="O172" s="174"/>
      <c r="P172" s="174"/>
      <c r="Q172" s="174"/>
      <c r="R172" s="174"/>
      <c r="S172" s="174"/>
      <c r="T172" s="175"/>
      <c r="AT172" s="169" t="s">
        <v>172</v>
      </c>
      <c r="AU172" s="169" t="s">
        <v>83</v>
      </c>
      <c r="AV172" s="12" t="s">
        <v>83</v>
      </c>
      <c r="AW172" s="12" t="s">
        <v>34</v>
      </c>
      <c r="AX172" s="12" t="s">
        <v>74</v>
      </c>
      <c r="AY172" s="169" t="s">
        <v>117</v>
      </c>
    </row>
    <row r="173" spans="2:65" s="12" customFormat="1" ht="11.25">
      <c r="B173" s="167"/>
      <c r="D173" s="168" t="s">
        <v>172</v>
      </c>
      <c r="E173" s="169" t="s">
        <v>3</v>
      </c>
      <c r="F173" s="170" t="s">
        <v>336</v>
      </c>
      <c r="H173" s="171">
        <v>3.4470000000000001</v>
      </c>
      <c r="I173" s="172"/>
      <c r="L173" s="167"/>
      <c r="M173" s="173"/>
      <c r="N173" s="174"/>
      <c r="O173" s="174"/>
      <c r="P173" s="174"/>
      <c r="Q173" s="174"/>
      <c r="R173" s="174"/>
      <c r="S173" s="174"/>
      <c r="T173" s="175"/>
      <c r="AT173" s="169" t="s">
        <v>172</v>
      </c>
      <c r="AU173" s="169" t="s">
        <v>83</v>
      </c>
      <c r="AV173" s="12" t="s">
        <v>83</v>
      </c>
      <c r="AW173" s="12" t="s">
        <v>34</v>
      </c>
      <c r="AX173" s="12" t="s">
        <v>74</v>
      </c>
      <c r="AY173" s="169" t="s">
        <v>117</v>
      </c>
    </row>
    <row r="174" spans="2:65" s="12" customFormat="1" ht="11.25">
      <c r="B174" s="167"/>
      <c r="D174" s="168" t="s">
        <v>172</v>
      </c>
      <c r="E174" s="169" t="s">
        <v>3</v>
      </c>
      <c r="F174" s="170" t="s">
        <v>337</v>
      </c>
      <c r="H174" s="171">
        <v>-2.4</v>
      </c>
      <c r="I174" s="172"/>
      <c r="L174" s="167"/>
      <c r="M174" s="173"/>
      <c r="N174" s="174"/>
      <c r="O174" s="174"/>
      <c r="P174" s="174"/>
      <c r="Q174" s="174"/>
      <c r="R174" s="174"/>
      <c r="S174" s="174"/>
      <c r="T174" s="175"/>
      <c r="AT174" s="169" t="s">
        <v>172</v>
      </c>
      <c r="AU174" s="169" t="s">
        <v>83</v>
      </c>
      <c r="AV174" s="12" t="s">
        <v>83</v>
      </c>
      <c r="AW174" s="12" t="s">
        <v>34</v>
      </c>
      <c r="AX174" s="12" t="s">
        <v>74</v>
      </c>
      <c r="AY174" s="169" t="s">
        <v>117</v>
      </c>
    </row>
    <row r="175" spans="2:65" s="12" customFormat="1" ht="11.25">
      <c r="B175" s="167"/>
      <c r="D175" s="168" t="s">
        <v>172</v>
      </c>
      <c r="E175" s="169" t="s">
        <v>3</v>
      </c>
      <c r="F175" s="170" t="s">
        <v>338</v>
      </c>
      <c r="H175" s="171">
        <v>23.2</v>
      </c>
      <c r="I175" s="172"/>
      <c r="L175" s="167"/>
      <c r="M175" s="173"/>
      <c r="N175" s="174"/>
      <c r="O175" s="174"/>
      <c r="P175" s="174"/>
      <c r="Q175" s="174"/>
      <c r="R175" s="174"/>
      <c r="S175" s="174"/>
      <c r="T175" s="175"/>
      <c r="AT175" s="169" t="s">
        <v>172</v>
      </c>
      <c r="AU175" s="169" t="s">
        <v>83</v>
      </c>
      <c r="AV175" s="12" t="s">
        <v>83</v>
      </c>
      <c r="AW175" s="12" t="s">
        <v>34</v>
      </c>
      <c r="AX175" s="12" t="s">
        <v>74</v>
      </c>
      <c r="AY175" s="169" t="s">
        <v>117</v>
      </c>
    </row>
    <row r="176" spans="2:65" s="12" customFormat="1" ht="11.25">
      <c r="B176" s="167"/>
      <c r="D176" s="168" t="s">
        <v>172</v>
      </c>
      <c r="E176" s="169" t="s">
        <v>3</v>
      </c>
      <c r="F176" s="170" t="s">
        <v>339</v>
      </c>
      <c r="H176" s="171">
        <v>-1.9350000000000001</v>
      </c>
      <c r="I176" s="172"/>
      <c r="L176" s="167"/>
      <c r="M176" s="173"/>
      <c r="N176" s="174"/>
      <c r="O176" s="174"/>
      <c r="P176" s="174"/>
      <c r="Q176" s="174"/>
      <c r="R176" s="174"/>
      <c r="S176" s="174"/>
      <c r="T176" s="175"/>
      <c r="AT176" s="169" t="s">
        <v>172</v>
      </c>
      <c r="AU176" s="169" t="s">
        <v>83</v>
      </c>
      <c r="AV176" s="12" t="s">
        <v>83</v>
      </c>
      <c r="AW176" s="12" t="s">
        <v>34</v>
      </c>
      <c r="AX176" s="12" t="s">
        <v>74</v>
      </c>
      <c r="AY176" s="169" t="s">
        <v>117</v>
      </c>
    </row>
    <row r="177" spans="2:65" s="12" customFormat="1" ht="11.25">
      <c r="B177" s="167"/>
      <c r="D177" s="168" t="s">
        <v>172</v>
      </c>
      <c r="E177" s="169" t="s">
        <v>3</v>
      </c>
      <c r="F177" s="170" t="s">
        <v>340</v>
      </c>
      <c r="H177" s="171">
        <v>3.6</v>
      </c>
      <c r="I177" s="172"/>
      <c r="L177" s="167"/>
      <c r="M177" s="173"/>
      <c r="N177" s="174"/>
      <c r="O177" s="174"/>
      <c r="P177" s="174"/>
      <c r="Q177" s="174"/>
      <c r="R177" s="174"/>
      <c r="S177" s="174"/>
      <c r="T177" s="175"/>
      <c r="AT177" s="169" t="s">
        <v>172</v>
      </c>
      <c r="AU177" s="169" t="s">
        <v>83</v>
      </c>
      <c r="AV177" s="12" t="s">
        <v>83</v>
      </c>
      <c r="AW177" s="12" t="s">
        <v>34</v>
      </c>
      <c r="AX177" s="12" t="s">
        <v>74</v>
      </c>
      <c r="AY177" s="169" t="s">
        <v>117</v>
      </c>
    </row>
    <row r="178" spans="2:65" s="14" customFormat="1" ht="11.25">
      <c r="B178" s="183"/>
      <c r="D178" s="168" t="s">
        <v>172</v>
      </c>
      <c r="E178" s="184" t="s">
        <v>3</v>
      </c>
      <c r="F178" s="185" t="s">
        <v>225</v>
      </c>
      <c r="H178" s="186">
        <v>43.654000000000003</v>
      </c>
      <c r="I178" s="187"/>
      <c r="L178" s="183"/>
      <c r="M178" s="188"/>
      <c r="N178" s="189"/>
      <c r="O178" s="189"/>
      <c r="P178" s="189"/>
      <c r="Q178" s="189"/>
      <c r="R178" s="189"/>
      <c r="S178" s="189"/>
      <c r="T178" s="190"/>
      <c r="AT178" s="184" t="s">
        <v>172</v>
      </c>
      <c r="AU178" s="184" t="s">
        <v>83</v>
      </c>
      <c r="AV178" s="14" t="s">
        <v>170</v>
      </c>
      <c r="AW178" s="14" t="s">
        <v>34</v>
      </c>
      <c r="AX178" s="14" t="s">
        <v>81</v>
      </c>
      <c r="AY178" s="184" t="s">
        <v>117</v>
      </c>
    </row>
    <row r="179" spans="2:65" s="11" customFormat="1" ht="22.9" customHeight="1">
      <c r="B179" s="134"/>
      <c r="D179" s="135" t="s">
        <v>73</v>
      </c>
      <c r="E179" s="145" t="s">
        <v>341</v>
      </c>
      <c r="F179" s="145" t="s">
        <v>342</v>
      </c>
      <c r="I179" s="137"/>
      <c r="J179" s="146">
        <f>BK179</f>
        <v>0</v>
      </c>
      <c r="L179" s="134"/>
      <c r="M179" s="139"/>
      <c r="N179" s="140"/>
      <c r="O179" s="140"/>
      <c r="P179" s="141">
        <f>SUM(P180:P184)</f>
        <v>0</v>
      </c>
      <c r="Q179" s="140"/>
      <c r="R179" s="141">
        <f>SUM(R180:R184)</f>
        <v>0</v>
      </c>
      <c r="S179" s="140"/>
      <c r="T179" s="142">
        <f>SUM(T180:T184)</f>
        <v>0</v>
      </c>
      <c r="AR179" s="135" t="s">
        <v>81</v>
      </c>
      <c r="AT179" s="143" t="s">
        <v>73</v>
      </c>
      <c r="AU179" s="143" t="s">
        <v>81</v>
      </c>
      <c r="AY179" s="135" t="s">
        <v>117</v>
      </c>
      <c r="BK179" s="144">
        <f>SUM(BK180:BK184)</f>
        <v>0</v>
      </c>
    </row>
    <row r="180" spans="2:65" s="1" customFormat="1" ht="21.75" customHeight="1">
      <c r="B180" s="147"/>
      <c r="C180" s="148" t="s">
        <v>343</v>
      </c>
      <c r="D180" s="148" t="s">
        <v>120</v>
      </c>
      <c r="E180" s="149" t="s">
        <v>344</v>
      </c>
      <c r="F180" s="150" t="s">
        <v>345</v>
      </c>
      <c r="G180" s="151" t="s">
        <v>233</v>
      </c>
      <c r="H180" s="166">
        <v>6.431</v>
      </c>
      <c r="I180" s="153"/>
      <c r="J180" s="154">
        <f>ROUND(I180*H180,2)</f>
        <v>0</v>
      </c>
      <c r="K180" s="150" t="s">
        <v>124</v>
      </c>
      <c r="L180" s="31"/>
      <c r="M180" s="155" t="s">
        <v>3</v>
      </c>
      <c r="N180" s="156" t="s">
        <v>45</v>
      </c>
      <c r="O180" s="50"/>
      <c r="P180" s="157">
        <f>O180*H180</f>
        <v>0</v>
      </c>
      <c r="Q180" s="157">
        <v>0</v>
      </c>
      <c r="R180" s="157">
        <f>Q180*H180</f>
        <v>0</v>
      </c>
      <c r="S180" s="157">
        <v>0</v>
      </c>
      <c r="T180" s="158">
        <f>S180*H180</f>
        <v>0</v>
      </c>
      <c r="AR180" s="17" t="s">
        <v>170</v>
      </c>
      <c r="AT180" s="17" t="s">
        <v>120</v>
      </c>
      <c r="AU180" s="17" t="s">
        <v>83</v>
      </c>
      <c r="AY180" s="17" t="s">
        <v>117</v>
      </c>
      <c r="BE180" s="159">
        <f>IF(N180="základní",J180,0)</f>
        <v>0</v>
      </c>
      <c r="BF180" s="159">
        <f>IF(N180="snížená",J180,0)</f>
        <v>0</v>
      </c>
      <c r="BG180" s="159">
        <f>IF(N180="zákl. přenesená",J180,0)</f>
        <v>0</v>
      </c>
      <c r="BH180" s="159">
        <f>IF(N180="sníž. přenesená",J180,0)</f>
        <v>0</v>
      </c>
      <c r="BI180" s="159">
        <f>IF(N180="nulová",J180,0)</f>
        <v>0</v>
      </c>
      <c r="BJ180" s="17" t="s">
        <v>81</v>
      </c>
      <c r="BK180" s="159">
        <f>ROUND(I180*H180,2)</f>
        <v>0</v>
      </c>
      <c r="BL180" s="17" t="s">
        <v>170</v>
      </c>
      <c r="BM180" s="17" t="s">
        <v>346</v>
      </c>
    </row>
    <row r="181" spans="2:65" s="1" customFormat="1" ht="16.350000000000001" customHeight="1">
      <c r="B181" s="147"/>
      <c r="C181" s="148" t="s">
        <v>347</v>
      </c>
      <c r="D181" s="148" t="s">
        <v>120</v>
      </c>
      <c r="E181" s="149" t="s">
        <v>348</v>
      </c>
      <c r="F181" s="150" t="s">
        <v>349</v>
      </c>
      <c r="G181" s="151" t="s">
        <v>233</v>
      </c>
      <c r="H181" s="166">
        <v>6.431</v>
      </c>
      <c r="I181" s="153"/>
      <c r="J181" s="154">
        <f>ROUND(I181*H181,2)</f>
        <v>0</v>
      </c>
      <c r="K181" s="150" t="s">
        <v>124</v>
      </c>
      <c r="L181" s="31"/>
      <c r="M181" s="155" t="s">
        <v>3</v>
      </c>
      <c r="N181" s="156" t="s">
        <v>45</v>
      </c>
      <c r="O181" s="50"/>
      <c r="P181" s="157">
        <f>O181*H181</f>
        <v>0</v>
      </c>
      <c r="Q181" s="157">
        <v>0</v>
      </c>
      <c r="R181" s="157">
        <f>Q181*H181</f>
        <v>0</v>
      </c>
      <c r="S181" s="157">
        <v>0</v>
      </c>
      <c r="T181" s="158">
        <f>S181*H181</f>
        <v>0</v>
      </c>
      <c r="AR181" s="17" t="s">
        <v>170</v>
      </c>
      <c r="AT181" s="17" t="s">
        <v>120</v>
      </c>
      <c r="AU181" s="17" t="s">
        <v>83</v>
      </c>
      <c r="AY181" s="17" t="s">
        <v>117</v>
      </c>
      <c r="BE181" s="159">
        <f>IF(N181="základní",J181,0)</f>
        <v>0</v>
      </c>
      <c r="BF181" s="159">
        <f>IF(N181="snížená",J181,0)</f>
        <v>0</v>
      </c>
      <c r="BG181" s="159">
        <f>IF(N181="zákl. přenesená",J181,0)</f>
        <v>0</v>
      </c>
      <c r="BH181" s="159">
        <f>IF(N181="sníž. přenesená",J181,0)</f>
        <v>0</v>
      </c>
      <c r="BI181" s="159">
        <f>IF(N181="nulová",J181,0)</f>
        <v>0</v>
      </c>
      <c r="BJ181" s="17" t="s">
        <v>81</v>
      </c>
      <c r="BK181" s="159">
        <f>ROUND(I181*H181,2)</f>
        <v>0</v>
      </c>
      <c r="BL181" s="17" t="s">
        <v>170</v>
      </c>
      <c r="BM181" s="17" t="s">
        <v>350</v>
      </c>
    </row>
    <row r="182" spans="2:65" s="1" customFormat="1" ht="21.75" customHeight="1">
      <c r="B182" s="147"/>
      <c r="C182" s="148" t="s">
        <v>351</v>
      </c>
      <c r="D182" s="148" t="s">
        <v>120</v>
      </c>
      <c r="E182" s="149" t="s">
        <v>352</v>
      </c>
      <c r="F182" s="150" t="s">
        <v>353</v>
      </c>
      <c r="G182" s="151" t="s">
        <v>233</v>
      </c>
      <c r="H182" s="166">
        <v>154.34399999999999</v>
      </c>
      <c r="I182" s="153"/>
      <c r="J182" s="154">
        <f>ROUND(I182*H182,2)</f>
        <v>0</v>
      </c>
      <c r="K182" s="150" t="s">
        <v>124</v>
      </c>
      <c r="L182" s="31"/>
      <c r="M182" s="155" t="s">
        <v>3</v>
      </c>
      <c r="N182" s="156" t="s">
        <v>45</v>
      </c>
      <c r="O182" s="50"/>
      <c r="P182" s="157">
        <f>O182*H182</f>
        <v>0</v>
      </c>
      <c r="Q182" s="157">
        <v>0</v>
      </c>
      <c r="R182" s="157">
        <f>Q182*H182</f>
        <v>0</v>
      </c>
      <c r="S182" s="157">
        <v>0</v>
      </c>
      <c r="T182" s="158">
        <f>S182*H182</f>
        <v>0</v>
      </c>
      <c r="AR182" s="17" t="s">
        <v>170</v>
      </c>
      <c r="AT182" s="17" t="s">
        <v>120</v>
      </c>
      <c r="AU182" s="17" t="s">
        <v>83</v>
      </c>
      <c r="AY182" s="17" t="s">
        <v>117</v>
      </c>
      <c r="BE182" s="159">
        <f>IF(N182="základní",J182,0)</f>
        <v>0</v>
      </c>
      <c r="BF182" s="159">
        <f>IF(N182="snížená",J182,0)</f>
        <v>0</v>
      </c>
      <c r="BG182" s="159">
        <f>IF(N182="zákl. přenesená",J182,0)</f>
        <v>0</v>
      </c>
      <c r="BH182" s="159">
        <f>IF(N182="sníž. přenesená",J182,0)</f>
        <v>0</v>
      </c>
      <c r="BI182" s="159">
        <f>IF(N182="nulová",J182,0)</f>
        <v>0</v>
      </c>
      <c r="BJ182" s="17" t="s">
        <v>81</v>
      </c>
      <c r="BK182" s="159">
        <f>ROUND(I182*H182,2)</f>
        <v>0</v>
      </c>
      <c r="BL182" s="17" t="s">
        <v>170</v>
      </c>
      <c r="BM182" s="17" t="s">
        <v>354</v>
      </c>
    </row>
    <row r="183" spans="2:65" s="12" customFormat="1" ht="11.25">
      <c r="B183" s="167"/>
      <c r="D183" s="168" t="s">
        <v>172</v>
      </c>
      <c r="F183" s="170" t="s">
        <v>355</v>
      </c>
      <c r="H183" s="171">
        <v>154.34399999999999</v>
      </c>
      <c r="I183" s="172"/>
      <c r="L183" s="167"/>
      <c r="M183" s="173"/>
      <c r="N183" s="174"/>
      <c r="O183" s="174"/>
      <c r="P183" s="174"/>
      <c r="Q183" s="174"/>
      <c r="R183" s="174"/>
      <c r="S183" s="174"/>
      <c r="T183" s="175"/>
      <c r="AT183" s="169" t="s">
        <v>172</v>
      </c>
      <c r="AU183" s="169" t="s">
        <v>83</v>
      </c>
      <c r="AV183" s="12" t="s">
        <v>83</v>
      </c>
      <c r="AW183" s="12" t="s">
        <v>4</v>
      </c>
      <c r="AX183" s="12" t="s">
        <v>81</v>
      </c>
      <c r="AY183" s="169" t="s">
        <v>117</v>
      </c>
    </row>
    <row r="184" spans="2:65" s="1" customFormat="1" ht="16.350000000000001" customHeight="1">
      <c r="B184" s="147"/>
      <c r="C184" s="148" t="s">
        <v>356</v>
      </c>
      <c r="D184" s="148" t="s">
        <v>120</v>
      </c>
      <c r="E184" s="149" t="s">
        <v>357</v>
      </c>
      <c r="F184" s="150" t="s">
        <v>358</v>
      </c>
      <c r="G184" s="151" t="s">
        <v>233</v>
      </c>
      <c r="H184" s="166">
        <v>6.431</v>
      </c>
      <c r="I184" s="153"/>
      <c r="J184" s="154">
        <f>ROUND(I184*H184,2)</f>
        <v>0</v>
      </c>
      <c r="K184" s="150" t="s">
        <v>124</v>
      </c>
      <c r="L184" s="31"/>
      <c r="M184" s="155" t="s">
        <v>3</v>
      </c>
      <c r="N184" s="156" t="s">
        <v>45</v>
      </c>
      <c r="O184" s="50"/>
      <c r="P184" s="157">
        <f>O184*H184</f>
        <v>0</v>
      </c>
      <c r="Q184" s="157">
        <v>0</v>
      </c>
      <c r="R184" s="157">
        <f>Q184*H184</f>
        <v>0</v>
      </c>
      <c r="S184" s="157">
        <v>0</v>
      </c>
      <c r="T184" s="158">
        <f>S184*H184</f>
        <v>0</v>
      </c>
      <c r="AR184" s="17" t="s">
        <v>170</v>
      </c>
      <c r="AT184" s="17" t="s">
        <v>120</v>
      </c>
      <c r="AU184" s="17" t="s">
        <v>83</v>
      </c>
      <c r="AY184" s="17" t="s">
        <v>117</v>
      </c>
      <c r="BE184" s="159">
        <f>IF(N184="základní",J184,0)</f>
        <v>0</v>
      </c>
      <c r="BF184" s="159">
        <f>IF(N184="snížená",J184,0)</f>
        <v>0</v>
      </c>
      <c r="BG184" s="159">
        <f>IF(N184="zákl. přenesená",J184,0)</f>
        <v>0</v>
      </c>
      <c r="BH184" s="159">
        <f>IF(N184="sníž. přenesená",J184,0)</f>
        <v>0</v>
      </c>
      <c r="BI184" s="159">
        <f>IF(N184="nulová",J184,0)</f>
        <v>0</v>
      </c>
      <c r="BJ184" s="17" t="s">
        <v>81</v>
      </c>
      <c r="BK184" s="159">
        <f>ROUND(I184*H184,2)</f>
        <v>0</v>
      </c>
      <c r="BL184" s="17" t="s">
        <v>170</v>
      </c>
      <c r="BM184" s="17" t="s">
        <v>359</v>
      </c>
    </row>
    <row r="185" spans="2:65" s="11" customFormat="1" ht="25.9" customHeight="1">
      <c r="B185" s="134"/>
      <c r="D185" s="135" t="s">
        <v>73</v>
      </c>
      <c r="E185" s="136" t="s">
        <v>360</v>
      </c>
      <c r="F185" s="136" t="s">
        <v>361</v>
      </c>
      <c r="I185" s="137"/>
      <c r="J185" s="138">
        <f>BK185</f>
        <v>0</v>
      </c>
      <c r="L185" s="134"/>
      <c r="M185" s="139"/>
      <c r="N185" s="140"/>
      <c r="O185" s="140"/>
      <c r="P185" s="141">
        <f>P186+P190+P214+P239</f>
        <v>0</v>
      </c>
      <c r="Q185" s="140"/>
      <c r="R185" s="141">
        <f>R186+R190+R214+R239</f>
        <v>4.8762164900000009</v>
      </c>
      <c r="S185" s="140"/>
      <c r="T185" s="142">
        <f>T186+T190+T214+T239</f>
        <v>0.97920000000000007</v>
      </c>
      <c r="AR185" s="135" t="s">
        <v>83</v>
      </c>
      <c r="AT185" s="143" t="s">
        <v>73</v>
      </c>
      <c r="AU185" s="143" t="s">
        <v>74</v>
      </c>
      <c r="AY185" s="135" t="s">
        <v>117</v>
      </c>
      <c r="BK185" s="144">
        <f>BK186+BK190+BK214+BK239</f>
        <v>0</v>
      </c>
    </row>
    <row r="186" spans="2:65" s="11" customFormat="1" ht="22.9" customHeight="1">
      <c r="B186" s="134"/>
      <c r="D186" s="135" t="s">
        <v>73</v>
      </c>
      <c r="E186" s="145" t="s">
        <v>362</v>
      </c>
      <c r="F186" s="145" t="s">
        <v>363</v>
      </c>
      <c r="I186" s="137"/>
      <c r="J186" s="146">
        <f>BK186</f>
        <v>0</v>
      </c>
      <c r="L186" s="134"/>
      <c r="M186" s="139"/>
      <c r="N186" s="140"/>
      <c r="O186" s="140"/>
      <c r="P186" s="141">
        <f>SUM(P187:P189)</f>
        <v>0</v>
      </c>
      <c r="Q186" s="140"/>
      <c r="R186" s="141">
        <f>SUM(R187:R189)</f>
        <v>0</v>
      </c>
      <c r="S186" s="140"/>
      <c r="T186" s="142">
        <f>SUM(T187:T189)</f>
        <v>0.55200000000000005</v>
      </c>
      <c r="AR186" s="135" t="s">
        <v>83</v>
      </c>
      <c r="AT186" s="143" t="s">
        <v>73</v>
      </c>
      <c r="AU186" s="143" t="s">
        <v>81</v>
      </c>
      <c r="AY186" s="135" t="s">
        <v>117</v>
      </c>
      <c r="BK186" s="144">
        <f>SUM(BK187:BK189)</f>
        <v>0</v>
      </c>
    </row>
    <row r="187" spans="2:65" s="1" customFormat="1" ht="16.350000000000001" customHeight="1">
      <c r="B187" s="147"/>
      <c r="C187" s="148" t="s">
        <v>364</v>
      </c>
      <c r="D187" s="148" t="s">
        <v>120</v>
      </c>
      <c r="E187" s="149" t="s">
        <v>365</v>
      </c>
      <c r="F187" s="150" t="s">
        <v>366</v>
      </c>
      <c r="G187" s="151" t="s">
        <v>179</v>
      </c>
      <c r="H187" s="166">
        <v>2</v>
      </c>
      <c r="I187" s="153"/>
      <c r="J187" s="154">
        <f>ROUND(I187*H187,2)</f>
        <v>0</v>
      </c>
      <c r="K187" s="150" t="s">
        <v>124</v>
      </c>
      <c r="L187" s="31"/>
      <c r="M187" s="155" t="s">
        <v>3</v>
      </c>
      <c r="N187" s="156" t="s">
        <v>45</v>
      </c>
      <c r="O187" s="50"/>
      <c r="P187" s="157">
        <f>O187*H187</f>
        <v>0</v>
      </c>
      <c r="Q187" s="157">
        <v>0</v>
      </c>
      <c r="R187" s="157">
        <f>Q187*H187</f>
        <v>0</v>
      </c>
      <c r="S187" s="157">
        <v>2.5999999999999999E-2</v>
      </c>
      <c r="T187" s="158">
        <f>S187*H187</f>
        <v>5.1999999999999998E-2</v>
      </c>
      <c r="AR187" s="17" t="s">
        <v>237</v>
      </c>
      <c r="AT187" s="17" t="s">
        <v>120</v>
      </c>
      <c r="AU187" s="17" t="s">
        <v>83</v>
      </c>
      <c r="AY187" s="17" t="s">
        <v>117</v>
      </c>
      <c r="BE187" s="159">
        <f>IF(N187="základní",J187,0)</f>
        <v>0</v>
      </c>
      <c r="BF187" s="159">
        <f>IF(N187="snížená",J187,0)</f>
        <v>0</v>
      </c>
      <c r="BG187" s="159">
        <f>IF(N187="zákl. přenesená",J187,0)</f>
        <v>0</v>
      </c>
      <c r="BH187" s="159">
        <f>IF(N187="sníž. přenesená",J187,0)</f>
        <v>0</v>
      </c>
      <c r="BI187" s="159">
        <f>IF(N187="nulová",J187,0)</f>
        <v>0</v>
      </c>
      <c r="BJ187" s="17" t="s">
        <v>81</v>
      </c>
      <c r="BK187" s="159">
        <f>ROUND(I187*H187,2)</f>
        <v>0</v>
      </c>
      <c r="BL187" s="17" t="s">
        <v>237</v>
      </c>
      <c r="BM187" s="17" t="s">
        <v>367</v>
      </c>
    </row>
    <row r="188" spans="2:65" s="1" customFormat="1" ht="16.350000000000001" customHeight="1">
      <c r="B188" s="147"/>
      <c r="C188" s="148" t="s">
        <v>368</v>
      </c>
      <c r="D188" s="148" t="s">
        <v>120</v>
      </c>
      <c r="E188" s="149" t="s">
        <v>369</v>
      </c>
      <c r="F188" s="150" t="s">
        <v>370</v>
      </c>
      <c r="G188" s="151" t="s">
        <v>179</v>
      </c>
      <c r="H188" s="166">
        <v>2</v>
      </c>
      <c r="I188" s="153"/>
      <c r="J188" s="154">
        <f>ROUND(I188*H188,2)</f>
        <v>0</v>
      </c>
      <c r="K188" s="150" t="s">
        <v>124</v>
      </c>
      <c r="L188" s="31"/>
      <c r="M188" s="155" t="s">
        <v>3</v>
      </c>
      <c r="N188" s="156" t="s">
        <v>45</v>
      </c>
      <c r="O188" s="50"/>
      <c r="P188" s="157">
        <f>O188*H188</f>
        <v>0</v>
      </c>
      <c r="Q188" s="157">
        <v>0</v>
      </c>
      <c r="R188" s="157">
        <f>Q188*H188</f>
        <v>0</v>
      </c>
      <c r="S188" s="157">
        <v>0</v>
      </c>
      <c r="T188" s="158">
        <f>S188*H188</f>
        <v>0</v>
      </c>
      <c r="AR188" s="17" t="s">
        <v>237</v>
      </c>
      <c r="AT188" s="17" t="s">
        <v>120</v>
      </c>
      <c r="AU188" s="17" t="s">
        <v>83</v>
      </c>
      <c r="AY188" s="17" t="s">
        <v>117</v>
      </c>
      <c r="BE188" s="159">
        <f>IF(N188="základní",J188,0)</f>
        <v>0</v>
      </c>
      <c r="BF188" s="159">
        <f>IF(N188="snížená",J188,0)</f>
        <v>0</v>
      </c>
      <c r="BG188" s="159">
        <f>IF(N188="zákl. přenesená",J188,0)</f>
        <v>0</v>
      </c>
      <c r="BH188" s="159">
        <f>IF(N188="sníž. přenesená",J188,0)</f>
        <v>0</v>
      </c>
      <c r="BI188" s="159">
        <f>IF(N188="nulová",J188,0)</f>
        <v>0</v>
      </c>
      <c r="BJ188" s="17" t="s">
        <v>81</v>
      </c>
      <c r="BK188" s="159">
        <f>ROUND(I188*H188,2)</f>
        <v>0</v>
      </c>
      <c r="BL188" s="17" t="s">
        <v>237</v>
      </c>
      <c r="BM188" s="17" t="s">
        <v>371</v>
      </c>
    </row>
    <row r="189" spans="2:65" s="1" customFormat="1" ht="16.350000000000001" customHeight="1">
      <c r="B189" s="147"/>
      <c r="C189" s="148" t="s">
        <v>372</v>
      </c>
      <c r="D189" s="148" t="s">
        <v>120</v>
      </c>
      <c r="E189" s="149" t="s">
        <v>373</v>
      </c>
      <c r="F189" s="150" t="s">
        <v>374</v>
      </c>
      <c r="G189" s="151" t="s">
        <v>179</v>
      </c>
      <c r="H189" s="166">
        <v>2</v>
      </c>
      <c r="I189" s="153"/>
      <c r="J189" s="154">
        <f>ROUND(I189*H189,2)</f>
        <v>0</v>
      </c>
      <c r="K189" s="150" t="s">
        <v>124</v>
      </c>
      <c r="L189" s="31"/>
      <c r="M189" s="155" t="s">
        <v>3</v>
      </c>
      <c r="N189" s="156" t="s">
        <v>45</v>
      </c>
      <c r="O189" s="50"/>
      <c r="P189" s="157">
        <f>O189*H189</f>
        <v>0</v>
      </c>
      <c r="Q189" s="157">
        <v>0</v>
      </c>
      <c r="R189" s="157">
        <f>Q189*H189</f>
        <v>0</v>
      </c>
      <c r="S189" s="157">
        <v>0.25</v>
      </c>
      <c r="T189" s="158">
        <f>S189*H189</f>
        <v>0.5</v>
      </c>
      <c r="AR189" s="17" t="s">
        <v>237</v>
      </c>
      <c r="AT189" s="17" t="s">
        <v>120</v>
      </c>
      <c r="AU189" s="17" t="s">
        <v>83</v>
      </c>
      <c r="AY189" s="17" t="s">
        <v>117</v>
      </c>
      <c r="BE189" s="159">
        <f>IF(N189="základní",J189,0)</f>
        <v>0</v>
      </c>
      <c r="BF189" s="159">
        <f>IF(N189="snížená",J189,0)</f>
        <v>0</v>
      </c>
      <c r="BG189" s="159">
        <f>IF(N189="zákl. přenesená",J189,0)</f>
        <v>0</v>
      </c>
      <c r="BH189" s="159">
        <f>IF(N189="sníž. přenesená",J189,0)</f>
        <v>0</v>
      </c>
      <c r="BI189" s="159">
        <f>IF(N189="nulová",J189,0)</f>
        <v>0</v>
      </c>
      <c r="BJ189" s="17" t="s">
        <v>81</v>
      </c>
      <c r="BK189" s="159">
        <f>ROUND(I189*H189,2)</f>
        <v>0</v>
      </c>
      <c r="BL189" s="17" t="s">
        <v>237</v>
      </c>
      <c r="BM189" s="17" t="s">
        <v>375</v>
      </c>
    </row>
    <row r="190" spans="2:65" s="11" customFormat="1" ht="22.9" customHeight="1">
      <c r="B190" s="134"/>
      <c r="D190" s="135" t="s">
        <v>73</v>
      </c>
      <c r="E190" s="145" t="s">
        <v>376</v>
      </c>
      <c r="F190" s="145" t="s">
        <v>377</v>
      </c>
      <c r="I190" s="137"/>
      <c r="J190" s="146">
        <f>BK190</f>
        <v>0</v>
      </c>
      <c r="L190" s="134"/>
      <c r="M190" s="139"/>
      <c r="N190" s="140"/>
      <c r="O190" s="140"/>
      <c r="P190" s="141">
        <f>SUM(P191:P213)</f>
        <v>0</v>
      </c>
      <c r="Q190" s="140"/>
      <c r="R190" s="141">
        <f>SUM(R191:R213)</f>
        <v>4.1000000000000002E-2</v>
      </c>
      <c r="S190" s="140"/>
      <c r="T190" s="142">
        <f>SUM(T191:T213)</f>
        <v>0.42720000000000002</v>
      </c>
      <c r="AR190" s="135" t="s">
        <v>83</v>
      </c>
      <c r="AT190" s="143" t="s">
        <v>73</v>
      </c>
      <c r="AU190" s="143" t="s">
        <v>81</v>
      </c>
      <c r="AY190" s="135" t="s">
        <v>117</v>
      </c>
      <c r="BK190" s="144">
        <f>SUM(BK191:BK213)</f>
        <v>0</v>
      </c>
    </row>
    <row r="191" spans="2:65" s="1" customFormat="1" ht="16.350000000000001" customHeight="1">
      <c r="B191" s="147"/>
      <c r="C191" s="148" t="s">
        <v>378</v>
      </c>
      <c r="D191" s="148" t="s">
        <v>120</v>
      </c>
      <c r="E191" s="149" t="s">
        <v>379</v>
      </c>
      <c r="F191" s="150" t="s">
        <v>380</v>
      </c>
      <c r="G191" s="151" t="s">
        <v>381</v>
      </c>
      <c r="H191" s="166">
        <v>60</v>
      </c>
      <c r="I191" s="153"/>
      <c r="J191" s="154">
        <f>ROUND(I191*H191,2)</f>
        <v>0</v>
      </c>
      <c r="K191" s="150" t="s">
        <v>124</v>
      </c>
      <c r="L191" s="31"/>
      <c r="M191" s="155" t="s">
        <v>3</v>
      </c>
      <c r="N191" s="156" t="s">
        <v>45</v>
      </c>
      <c r="O191" s="50"/>
      <c r="P191" s="157">
        <f>O191*H191</f>
        <v>0</v>
      </c>
      <c r="Q191" s="157">
        <v>5.0000000000000002E-5</v>
      </c>
      <c r="R191" s="157">
        <f>Q191*H191</f>
        <v>3.0000000000000001E-3</v>
      </c>
      <c r="S191" s="157">
        <v>0</v>
      </c>
      <c r="T191" s="158">
        <f>S191*H191</f>
        <v>0</v>
      </c>
      <c r="AR191" s="17" t="s">
        <v>237</v>
      </c>
      <c r="AT191" s="17" t="s">
        <v>120</v>
      </c>
      <c r="AU191" s="17" t="s">
        <v>83</v>
      </c>
      <c r="AY191" s="17" t="s">
        <v>117</v>
      </c>
      <c r="BE191" s="159">
        <f>IF(N191="základní",J191,0)</f>
        <v>0</v>
      </c>
      <c r="BF191" s="159">
        <f>IF(N191="snížená",J191,0)</f>
        <v>0</v>
      </c>
      <c r="BG191" s="159">
        <f>IF(N191="zákl. přenesená",J191,0)</f>
        <v>0</v>
      </c>
      <c r="BH191" s="159">
        <f>IF(N191="sníž. přenesená",J191,0)</f>
        <v>0</v>
      </c>
      <c r="BI191" s="159">
        <f>IF(N191="nulová",J191,0)</f>
        <v>0</v>
      </c>
      <c r="BJ191" s="17" t="s">
        <v>81</v>
      </c>
      <c r="BK191" s="159">
        <f>ROUND(I191*H191,2)</f>
        <v>0</v>
      </c>
      <c r="BL191" s="17" t="s">
        <v>237</v>
      </c>
      <c r="BM191" s="17" t="s">
        <v>382</v>
      </c>
    </row>
    <row r="192" spans="2:65" s="13" customFormat="1" ht="11.25">
      <c r="B192" s="176"/>
      <c r="D192" s="168" t="s">
        <v>172</v>
      </c>
      <c r="E192" s="177" t="s">
        <v>3</v>
      </c>
      <c r="F192" s="178" t="s">
        <v>839</v>
      </c>
      <c r="H192" s="177" t="s">
        <v>3</v>
      </c>
      <c r="I192" s="179"/>
      <c r="L192" s="176"/>
      <c r="M192" s="180"/>
      <c r="N192" s="181"/>
      <c r="O192" s="181"/>
      <c r="P192" s="181"/>
      <c r="Q192" s="181"/>
      <c r="R192" s="181"/>
      <c r="S192" s="181"/>
      <c r="T192" s="182"/>
      <c r="AT192" s="177" t="s">
        <v>172</v>
      </c>
      <c r="AU192" s="177" t="s">
        <v>83</v>
      </c>
      <c r="AV192" s="13" t="s">
        <v>81</v>
      </c>
      <c r="AW192" s="13" t="s">
        <v>34</v>
      </c>
      <c r="AX192" s="13" t="s">
        <v>74</v>
      </c>
      <c r="AY192" s="177" t="s">
        <v>117</v>
      </c>
    </row>
    <row r="193" spans="2:65" s="12" customFormat="1" ht="11.25">
      <c r="B193" s="167"/>
      <c r="D193" s="168" t="s">
        <v>172</v>
      </c>
      <c r="E193" s="169" t="s">
        <v>3</v>
      </c>
      <c r="F193" s="170" t="s">
        <v>383</v>
      </c>
      <c r="H193" s="171">
        <v>60</v>
      </c>
      <c r="I193" s="172"/>
      <c r="L193" s="167"/>
      <c r="M193" s="173"/>
      <c r="N193" s="174"/>
      <c r="O193" s="174"/>
      <c r="P193" s="174"/>
      <c r="Q193" s="174"/>
      <c r="R193" s="174"/>
      <c r="S193" s="174"/>
      <c r="T193" s="175"/>
      <c r="AT193" s="169" t="s">
        <v>172</v>
      </c>
      <c r="AU193" s="169" t="s">
        <v>83</v>
      </c>
      <c r="AV193" s="12" t="s">
        <v>83</v>
      </c>
      <c r="AW193" s="12" t="s">
        <v>34</v>
      </c>
      <c r="AX193" s="12" t="s">
        <v>81</v>
      </c>
      <c r="AY193" s="169" t="s">
        <v>117</v>
      </c>
    </row>
    <row r="194" spans="2:65" s="1" customFormat="1" ht="16.350000000000001" customHeight="1">
      <c r="B194" s="147"/>
      <c r="C194" s="191" t="s">
        <v>384</v>
      </c>
      <c r="D194" s="191" t="s">
        <v>247</v>
      </c>
      <c r="E194" s="192" t="s">
        <v>385</v>
      </c>
      <c r="F194" s="193" t="s">
        <v>386</v>
      </c>
      <c r="G194" s="194" t="s">
        <v>233</v>
      </c>
      <c r="H194" s="195">
        <v>8.9999999999999993E-3</v>
      </c>
      <c r="I194" s="196"/>
      <c r="J194" s="197">
        <f>ROUND(I194*H194,2)</f>
        <v>0</v>
      </c>
      <c r="K194" s="193" t="s">
        <v>3</v>
      </c>
      <c r="L194" s="198"/>
      <c r="M194" s="199" t="s">
        <v>3</v>
      </c>
      <c r="N194" s="200" t="s">
        <v>45</v>
      </c>
      <c r="O194" s="50"/>
      <c r="P194" s="157">
        <f>O194*H194</f>
        <v>0</v>
      </c>
      <c r="Q194" s="157">
        <v>1</v>
      </c>
      <c r="R194" s="157">
        <f>Q194*H194</f>
        <v>8.9999999999999993E-3</v>
      </c>
      <c r="S194" s="157">
        <v>0</v>
      </c>
      <c r="T194" s="158">
        <f>S194*H194</f>
        <v>0</v>
      </c>
      <c r="AR194" s="17" t="s">
        <v>318</v>
      </c>
      <c r="AT194" s="17" t="s">
        <v>247</v>
      </c>
      <c r="AU194" s="17" t="s">
        <v>83</v>
      </c>
      <c r="AY194" s="17" t="s">
        <v>117</v>
      </c>
      <c r="BE194" s="159">
        <f>IF(N194="základní",J194,0)</f>
        <v>0</v>
      </c>
      <c r="BF194" s="159">
        <f>IF(N194="snížená",J194,0)</f>
        <v>0</v>
      </c>
      <c r="BG194" s="159">
        <f>IF(N194="zákl. přenesená",J194,0)</f>
        <v>0</v>
      </c>
      <c r="BH194" s="159">
        <f>IF(N194="sníž. přenesená",J194,0)</f>
        <v>0</v>
      </c>
      <c r="BI194" s="159">
        <f>IF(N194="nulová",J194,0)</f>
        <v>0</v>
      </c>
      <c r="BJ194" s="17" t="s">
        <v>81</v>
      </c>
      <c r="BK194" s="159">
        <f>ROUND(I194*H194,2)</f>
        <v>0</v>
      </c>
      <c r="BL194" s="17" t="s">
        <v>237</v>
      </c>
      <c r="BM194" s="17" t="s">
        <v>387</v>
      </c>
    </row>
    <row r="195" spans="2:65" s="1" customFormat="1" ht="16.350000000000001" customHeight="1">
      <c r="B195" s="147"/>
      <c r="C195" s="148" t="s">
        <v>388</v>
      </c>
      <c r="D195" s="148" t="s">
        <v>120</v>
      </c>
      <c r="E195" s="149" t="s">
        <v>389</v>
      </c>
      <c r="F195" s="150" t="s">
        <v>390</v>
      </c>
      <c r="G195" s="151" t="s">
        <v>381</v>
      </c>
      <c r="H195" s="166">
        <v>180</v>
      </c>
      <c r="I195" s="153"/>
      <c r="J195" s="154">
        <f>ROUND(I195*H195,2)</f>
        <v>0</v>
      </c>
      <c r="K195" s="150" t="s">
        <v>124</v>
      </c>
      <c r="L195" s="31"/>
      <c r="M195" s="155" t="s">
        <v>3</v>
      </c>
      <c r="N195" s="156" t="s">
        <v>45</v>
      </c>
      <c r="O195" s="50"/>
      <c r="P195" s="157">
        <f>O195*H195</f>
        <v>0</v>
      </c>
      <c r="Q195" s="157">
        <v>5.0000000000000002E-5</v>
      </c>
      <c r="R195" s="157">
        <f>Q195*H195</f>
        <v>9.0000000000000011E-3</v>
      </c>
      <c r="S195" s="157">
        <v>0</v>
      </c>
      <c r="T195" s="158">
        <f>S195*H195</f>
        <v>0</v>
      </c>
      <c r="AR195" s="17" t="s">
        <v>237</v>
      </c>
      <c r="AT195" s="17" t="s">
        <v>120</v>
      </c>
      <c r="AU195" s="17" t="s">
        <v>83</v>
      </c>
      <c r="AY195" s="17" t="s">
        <v>117</v>
      </c>
      <c r="BE195" s="159">
        <f>IF(N195="základní",J195,0)</f>
        <v>0</v>
      </c>
      <c r="BF195" s="159">
        <f>IF(N195="snížená",J195,0)</f>
        <v>0</v>
      </c>
      <c r="BG195" s="159">
        <f>IF(N195="zákl. přenesená",J195,0)</f>
        <v>0</v>
      </c>
      <c r="BH195" s="159">
        <f>IF(N195="sníž. přenesená",J195,0)</f>
        <v>0</v>
      </c>
      <c r="BI195" s="159">
        <f>IF(N195="nulová",J195,0)</f>
        <v>0</v>
      </c>
      <c r="BJ195" s="17" t="s">
        <v>81</v>
      </c>
      <c r="BK195" s="159">
        <f>ROUND(I195*H195,2)</f>
        <v>0</v>
      </c>
      <c r="BL195" s="17" t="s">
        <v>237</v>
      </c>
      <c r="BM195" s="17" t="s">
        <v>391</v>
      </c>
    </row>
    <row r="196" spans="2:65" s="13" customFormat="1" ht="11.25">
      <c r="B196" s="176"/>
      <c r="D196" s="168" t="s">
        <v>172</v>
      </c>
      <c r="E196" s="177" t="s">
        <v>3</v>
      </c>
      <c r="F196" s="178" t="s">
        <v>838</v>
      </c>
      <c r="H196" s="177" t="s">
        <v>3</v>
      </c>
      <c r="I196" s="179"/>
      <c r="L196" s="176"/>
      <c r="M196" s="180"/>
      <c r="N196" s="181"/>
      <c r="O196" s="181"/>
      <c r="P196" s="181"/>
      <c r="Q196" s="181"/>
      <c r="R196" s="181"/>
      <c r="S196" s="181"/>
      <c r="T196" s="182"/>
      <c r="AT196" s="177" t="s">
        <v>172</v>
      </c>
      <c r="AU196" s="177" t="s">
        <v>83</v>
      </c>
      <c r="AV196" s="13" t="s">
        <v>81</v>
      </c>
      <c r="AW196" s="13" t="s">
        <v>34</v>
      </c>
      <c r="AX196" s="13" t="s">
        <v>74</v>
      </c>
      <c r="AY196" s="177" t="s">
        <v>117</v>
      </c>
    </row>
    <row r="197" spans="2:65" s="12" customFormat="1" ht="11.25">
      <c r="B197" s="167"/>
      <c r="D197" s="168" t="s">
        <v>172</v>
      </c>
      <c r="E197" s="169" t="s">
        <v>3</v>
      </c>
      <c r="F197" s="170" t="s">
        <v>392</v>
      </c>
      <c r="H197" s="171">
        <v>180</v>
      </c>
      <c r="I197" s="172"/>
      <c r="L197" s="167"/>
      <c r="M197" s="173"/>
      <c r="N197" s="174"/>
      <c r="O197" s="174"/>
      <c r="P197" s="174"/>
      <c r="Q197" s="174"/>
      <c r="R197" s="174"/>
      <c r="S197" s="174"/>
      <c r="T197" s="175"/>
      <c r="AT197" s="169" t="s">
        <v>172</v>
      </c>
      <c r="AU197" s="169" t="s">
        <v>83</v>
      </c>
      <c r="AV197" s="12" t="s">
        <v>83</v>
      </c>
      <c r="AW197" s="12" t="s">
        <v>34</v>
      </c>
      <c r="AX197" s="12" t="s">
        <v>81</v>
      </c>
      <c r="AY197" s="169" t="s">
        <v>117</v>
      </c>
    </row>
    <row r="198" spans="2:65" s="1" customFormat="1" ht="16.350000000000001" customHeight="1">
      <c r="B198" s="147"/>
      <c r="C198" s="191" t="s">
        <v>393</v>
      </c>
      <c r="D198" s="191" t="s">
        <v>247</v>
      </c>
      <c r="E198" s="192" t="s">
        <v>385</v>
      </c>
      <c r="F198" s="193" t="s">
        <v>386</v>
      </c>
      <c r="G198" s="194" t="s">
        <v>233</v>
      </c>
      <c r="H198" s="195">
        <v>0.02</v>
      </c>
      <c r="I198" s="196"/>
      <c r="J198" s="197">
        <f>ROUND(I198*H198,2)</f>
        <v>0</v>
      </c>
      <c r="K198" s="193" t="s">
        <v>3</v>
      </c>
      <c r="L198" s="198"/>
      <c r="M198" s="199" t="s">
        <v>3</v>
      </c>
      <c r="N198" s="200" t="s">
        <v>45</v>
      </c>
      <c r="O198" s="50"/>
      <c r="P198" s="157">
        <f>O198*H198</f>
        <v>0</v>
      </c>
      <c r="Q198" s="157">
        <v>1</v>
      </c>
      <c r="R198" s="157">
        <f>Q198*H198</f>
        <v>0.02</v>
      </c>
      <c r="S198" s="157">
        <v>0</v>
      </c>
      <c r="T198" s="158">
        <f>S198*H198</f>
        <v>0</v>
      </c>
      <c r="AR198" s="17" t="s">
        <v>318</v>
      </c>
      <c r="AT198" s="17" t="s">
        <v>247</v>
      </c>
      <c r="AU198" s="17" t="s">
        <v>83</v>
      </c>
      <c r="AY198" s="17" t="s">
        <v>117</v>
      </c>
      <c r="BE198" s="159">
        <f>IF(N198="základní",J198,0)</f>
        <v>0</v>
      </c>
      <c r="BF198" s="159">
        <f>IF(N198="snížená",J198,0)</f>
        <v>0</v>
      </c>
      <c r="BG198" s="159">
        <f>IF(N198="zákl. přenesená",J198,0)</f>
        <v>0</v>
      </c>
      <c r="BH198" s="159">
        <f>IF(N198="sníž. přenesená",J198,0)</f>
        <v>0</v>
      </c>
      <c r="BI198" s="159">
        <f>IF(N198="nulová",J198,0)</f>
        <v>0</v>
      </c>
      <c r="BJ198" s="17" t="s">
        <v>81</v>
      </c>
      <c r="BK198" s="159">
        <f>ROUND(I198*H198,2)</f>
        <v>0</v>
      </c>
      <c r="BL198" s="17" t="s">
        <v>237</v>
      </c>
      <c r="BM198" s="17" t="s">
        <v>394</v>
      </c>
    </row>
    <row r="199" spans="2:65" s="1" customFormat="1" ht="16.350000000000001" customHeight="1">
      <c r="B199" s="147"/>
      <c r="C199" s="148" t="s">
        <v>395</v>
      </c>
      <c r="D199" s="148" t="s">
        <v>120</v>
      </c>
      <c r="E199" s="149" t="s">
        <v>396</v>
      </c>
      <c r="F199" s="150" t="s">
        <v>397</v>
      </c>
      <c r="G199" s="151" t="s">
        <v>381</v>
      </c>
      <c r="H199" s="166">
        <v>48</v>
      </c>
      <c r="I199" s="153"/>
      <c r="J199" s="154">
        <f>ROUND(I199*H199,2)</f>
        <v>0</v>
      </c>
      <c r="K199" s="150" t="s">
        <v>124</v>
      </c>
      <c r="L199" s="31"/>
      <c r="M199" s="155" t="s">
        <v>3</v>
      </c>
      <c r="N199" s="156" t="s">
        <v>45</v>
      </c>
      <c r="O199" s="50"/>
      <c r="P199" s="157">
        <f>O199*H199</f>
        <v>0</v>
      </c>
      <c r="Q199" s="157">
        <v>0</v>
      </c>
      <c r="R199" s="157">
        <f>Q199*H199</f>
        <v>0</v>
      </c>
      <c r="S199" s="157">
        <v>1E-3</v>
      </c>
      <c r="T199" s="158">
        <f>S199*H199</f>
        <v>4.8000000000000001E-2</v>
      </c>
      <c r="AR199" s="17" t="s">
        <v>237</v>
      </c>
      <c r="AT199" s="17" t="s">
        <v>120</v>
      </c>
      <c r="AU199" s="17" t="s">
        <v>83</v>
      </c>
      <c r="AY199" s="17" t="s">
        <v>117</v>
      </c>
      <c r="BE199" s="159">
        <f>IF(N199="základní",J199,0)</f>
        <v>0</v>
      </c>
      <c r="BF199" s="159">
        <f>IF(N199="snížená",J199,0)</f>
        <v>0</v>
      </c>
      <c r="BG199" s="159">
        <f>IF(N199="zákl. přenesená",J199,0)</f>
        <v>0</v>
      </c>
      <c r="BH199" s="159">
        <f>IF(N199="sníž. přenesená",J199,0)</f>
        <v>0</v>
      </c>
      <c r="BI199" s="159">
        <f>IF(N199="nulová",J199,0)</f>
        <v>0</v>
      </c>
      <c r="BJ199" s="17" t="s">
        <v>81</v>
      </c>
      <c r="BK199" s="159">
        <f>ROUND(I199*H199,2)</f>
        <v>0</v>
      </c>
      <c r="BL199" s="17" t="s">
        <v>237</v>
      </c>
      <c r="BM199" s="17" t="s">
        <v>398</v>
      </c>
    </row>
    <row r="200" spans="2:65" s="13" customFormat="1" ht="11.25">
      <c r="B200" s="176"/>
      <c r="D200" s="168" t="s">
        <v>172</v>
      </c>
      <c r="E200" s="177" t="s">
        <v>3</v>
      </c>
      <c r="F200" s="178" t="s">
        <v>399</v>
      </c>
      <c r="H200" s="177" t="s">
        <v>3</v>
      </c>
      <c r="I200" s="179"/>
      <c r="L200" s="176"/>
      <c r="M200" s="180"/>
      <c r="N200" s="181"/>
      <c r="O200" s="181"/>
      <c r="P200" s="181"/>
      <c r="Q200" s="181"/>
      <c r="R200" s="181"/>
      <c r="S200" s="181"/>
      <c r="T200" s="182"/>
      <c r="AT200" s="177" t="s">
        <v>172</v>
      </c>
      <c r="AU200" s="177" t="s">
        <v>83</v>
      </c>
      <c r="AV200" s="13" t="s">
        <v>81</v>
      </c>
      <c r="AW200" s="13" t="s">
        <v>34</v>
      </c>
      <c r="AX200" s="13" t="s">
        <v>74</v>
      </c>
      <c r="AY200" s="177" t="s">
        <v>117</v>
      </c>
    </row>
    <row r="201" spans="2:65" s="12" customFormat="1" ht="11.25">
      <c r="B201" s="167"/>
      <c r="D201" s="168" t="s">
        <v>172</v>
      </c>
      <c r="E201" s="169" t="s">
        <v>3</v>
      </c>
      <c r="F201" s="170" t="s">
        <v>400</v>
      </c>
      <c r="H201" s="171">
        <v>48</v>
      </c>
      <c r="I201" s="172"/>
      <c r="L201" s="167"/>
      <c r="M201" s="173"/>
      <c r="N201" s="174"/>
      <c r="O201" s="174"/>
      <c r="P201" s="174"/>
      <c r="Q201" s="174"/>
      <c r="R201" s="174"/>
      <c r="S201" s="174"/>
      <c r="T201" s="175"/>
      <c r="AT201" s="169" t="s">
        <v>172</v>
      </c>
      <c r="AU201" s="169" t="s">
        <v>83</v>
      </c>
      <c r="AV201" s="12" t="s">
        <v>83</v>
      </c>
      <c r="AW201" s="12" t="s">
        <v>34</v>
      </c>
      <c r="AX201" s="12" t="s">
        <v>74</v>
      </c>
      <c r="AY201" s="169" t="s">
        <v>117</v>
      </c>
    </row>
    <row r="202" spans="2:65" s="14" customFormat="1" ht="11.25">
      <c r="B202" s="183"/>
      <c r="D202" s="168" t="s">
        <v>172</v>
      </c>
      <c r="E202" s="184" t="s">
        <v>3</v>
      </c>
      <c r="F202" s="185" t="s">
        <v>225</v>
      </c>
      <c r="H202" s="186">
        <v>48</v>
      </c>
      <c r="I202" s="187"/>
      <c r="L202" s="183"/>
      <c r="M202" s="188"/>
      <c r="N202" s="189"/>
      <c r="O202" s="189"/>
      <c r="P202" s="189"/>
      <c r="Q202" s="189"/>
      <c r="R202" s="189"/>
      <c r="S202" s="189"/>
      <c r="T202" s="190"/>
      <c r="AT202" s="184" t="s">
        <v>172</v>
      </c>
      <c r="AU202" s="184" t="s">
        <v>83</v>
      </c>
      <c r="AV202" s="14" t="s">
        <v>170</v>
      </c>
      <c r="AW202" s="14" t="s">
        <v>34</v>
      </c>
      <c r="AX202" s="14" t="s">
        <v>81</v>
      </c>
      <c r="AY202" s="184" t="s">
        <v>117</v>
      </c>
    </row>
    <row r="203" spans="2:65" s="1" customFormat="1" ht="16.350000000000001" customHeight="1">
      <c r="B203" s="147"/>
      <c r="C203" s="148" t="s">
        <v>401</v>
      </c>
      <c r="D203" s="148" t="s">
        <v>120</v>
      </c>
      <c r="E203" s="149" t="s">
        <v>402</v>
      </c>
      <c r="F203" s="150" t="s">
        <v>403</v>
      </c>
      <c r="G203" s="151" t="s">
        <v>381</v>
      </c>
      <c r="H203" s="166">
        <v>169.2</v>
      </c>
      <c r="I203" s="153"/>
      <c r="J203" s="154">
        <f>ROUND(I203*H203,2)</f>
        <v>0</v>
      </c>
      <c r="K203" s="150" t="s">
        <v>124</v>
      </c>
      <c r="L203" s="31"/>
      <c r="M203" s="155" t="s">
        <v>3</v>
      </c>
      <c r="N203" s="156" t="s">
        <v>45</v>
      </c>
      <c r="O203" s="50"/>
      <c r="P203" s="157">
        <f>O203*H203</f>
        <v>0</v>
      </c>
      <c r="Q203" s="157">
        <v>0</v>
      </c>
      <c r="R203" s="157">
        <f>Q203*H203</f>
        <v>0</v>
      </c>
      <c r="S203" s="157">
        <v>1E-3</v>
      </c>
      <c r="T203" s="158">
        <f>S203*H203</f>
        <v>0.16919999999999999</v>
      </c>
      <c r="AR203" s="17" t="s">
        <v>237</v>
      </c>
      <c r="AT203" s="17" t="s">
        <v>120</v>
      </c>
      <c r="AU203" s="17" t="s">
        <v>83</v>
      </c>
      <c r="AY203" s="17" t="s">
        <v>117</v>
      </c>
      <c r="BE203" s="159">
        <f>IF(N203="základní",J203,0)</f>
        <v>0</v>
      </c>
      <c r="BF203" s="159">
        <f>IF(N203="snížená",J203,0)</f>
        <v>0</v>
      </c>
      <c r="BG203" s="159">
        <f>IF(N203="zákl. přenesená",J203,0)</f>
        <v>0</v>
      </c>
      <c r="BH203" s="159">
        <f>IF(N203="sníž. přenesená",J203,0)</f>
        <v>0</v>
      </c>
      <c r="BI203" s="159">
        <f>IF(N203="nulová",J203,0)</f>
        <v>0</v>
      </c>
      <c r="BJ203" s="17" t="s">
        <v>81</v>
      </c>
      <c r="BK203" s="159">
        <f>ROUND(I203*H203,2)</f>
        <v>0</v>
      </c>
      <c r="BL203" s="17" t="s">
        <v>237</v>
      </c>
      <c r="BM203" s="17" t="s">
        <v>404</v>
      </c>
    </row>
    <row r="204" spans="2:65" s="13" customFormat="1" ht="11.25">
      <c r="B204" s="176"/>
      <c r="D204" s="168" t="s">
        <v>172</v>
      </c>
      <c r="E204" s="177" t="s">
        <v>3</v>
      </c>
      <c r="F204" s="178" t="s">
        <v>223</v>
      </c>
      <c r="H204" s="177" t="s">
        <v>3</v>
      </c>
      <c r="I204" s="179"/>
      <c r="L204" s="176"/>
      <c r="M204" s="180"/>
      <c r="N204" s="181"/>
      <c r="O204" s="181"/>
      <c r="P204" s="181"/>
      <c r="Q204" s="181"/>
      <c r="R204" s="181"/>
      <c r="S204" s="181"/>
      <c r="T204" s="182"/>
      <c r="AT204" s="177" t="s">
        <v>172</v>
      </c>
      <c r="AU204" s="177" t="s">
        <v>83</v>
      </c>
      <c r="AV204" s="13" t="s">
        <v>81</v>
      </c>
      <c r="AW204" s="13" t="s">
        <v>34</v>
      </c>
      <c r="AX204" s="13" t="s">
        <v>74</v>
      </c>
      <c r="AY204" s="177" t="s">
        <v>117</v>
      </c>
    </row>
    <row r="205" spans="2:65" s="12" customFormat="1" ht="11.25">
      <c r="B205" s="167"/>
      <c r="D205" s="168" t="s">
        <v>172</v>
      </c>
      <c r="E205" s="169" t="s">
        <v>3</v>
      </c>
      <c r="F205" s="170" t="s">
        <v>405</v>
      </c>
      <c r="H205" s="171">
        <v>169.2</v>
      </c>
      <c r="I205" s="172"/>
      <c r="L205" s="167"/>
      <c r="M205" s="173"/>
      <c r="N205" s="174"/>
      <c r="O205" s="174"/>
      <c r="P205" s="174"/>
      <c r="Q205" s="174"/>
      <c r="R205" s="174"/>
      <c r="S205" s="174"/>
      <c r="T205" s="175"/>
      <c r="AT205" s="169" t="s">
        <v>172</v>
      </c>
      <c r="AU205" s="169" t="s">
        <v>83</v>
      </c>
      <c r="AV205" s="12" t="s">
        <v>83</v>
      </c>
      <c r="AW205" s="12" t="s">
        <v>34</v>
      </c>
      <c r="AX205" s="12" t="s">
        <v>74</v>
      </c>
      <c r="AY205" s="169" t="s">
        <v>117</v>
      </c>
    </row>
    <row r="206" spans="2:65" s="14" customFormat="1" ht="11.25">
      <c r="B206" s="183"/>
      <c r="D206" s="168" t="s">
        <v>172</v>
      </c>
      <c r="E206" s="184" t="s">
        <v>3</v>
      </c>
      <c r="F206" s="185" t="s">
        <v>225</v>
      </c>
      <c r="H206" s="186">
        <v>169.2</v>
      </c>
      <c r="I206" s="187"/>
      <c r="L206" s="183"/>
      <c r="M206" s="188"/>
      <c r="N206" s="189"/>
      <c r="O206" s="189"/>
      <c r="P206" s="189"/>
      <c r="Q206" s="189"/>
      <c r="R206" s="189"/>
      <c r="S206" s="189"/>
      <c r="T206" s="190"/>
      <c r="AT206" s="184" t="s">
        <v>172</v>
      </c>
      <c r="AU206" s="184" t="s">
        <v>83</v>
      </c>
      <c r="AV206" s="14" t="s">
        <v>170</v>
      </c>
      <c r="AW206" s="14" t="s">
        <v>34</v>
      </c>
      <c r="AX206" s="14" t="s">
        <v>81</v>
      </c>
      <c r="AY206" s="184" t="s">
        <v>117</v>
      </c>
    </row>
    <row r="207" spans="2:65" s="1" customFormat="1" ht="16.350000000000001" customHeight="1">
      <c r="B207" s="147"/>
      <c r="C207" s="148" t="s">
        <v>406</v>
      </c>
      <c r="D207" s="148" t="s">
        <v>120</v>
      </c>
      <c r="E207" s="149" t="s">
        <v>407</v>
      </c>
      <c r="F207" s="150" t="s">
        <v>408</v>
      </c>
      <c r="G207" s="151" t="s">
        <v>381</v>
      </c>
      <c r="H207" s="166">
        <v>50</v>
      </c>
      <c r="I207" s="153"/>
      <c r="J207" s="154">
        <f>ROUND(I207*H207,2)</f>
        <v>0</v>
      </c>
      <c r="K207" s="150" t="s">
        <v>124</v>
      </c>
      <c r="L207" s="31"/>
      <c r="M207" s="155" t="s">
        <v>3</v>
      </c>
      <c r="N207" s="156" t="s">
        <v>45</v>
      </c>
      <c r="O207" s="50"/>
      <c r="P207" s="157">
        <f>O207*H207</f>
        <v>0</v>
      </c>
      <c r="Q207" s="157">
        <v>0</v>
      </c>
      <c r="R207" s="157">
        <f>Q207*H207</f>
        <v>0</v>
      </c>
      <c r="S207" s="157">
        <v>1E-3</v>
      </c>
      <c r="T207" s="158">
        <f>S207*H207</f>
        <v>0.05</v>
      </c>
      <c r="AR207" s="17" t="s">
        <v>237</v>
      </c>
      <c r="AT207" s="17" t="s">
        <v>120</v>
      </c>
      <c r="AU207" s="17" t="s">
        <v>83</v>
      </c>
      <c r="AY207" s="17" t="s">
        <v>117</v>
      </c>
      <c r="BE207" s="159">
        <f>IF(N207="základní",J207,0)</f>
        <v>0</v>
      </c>
      <c r="BF207" s="159">
        <f>IF(N207="snížená",J207,0)</f>
        <v>0</v>
      </c>
      <c r="BG207" s="159">
        <f>IF(N207="zákl. přenesená",J207,0)</f>
        <v>0</v>
      </c>
      <c r="BH207" s="159">
        <f>IF(N207="sníž. přenesená",J207,0)</f>
        <v>0</v>
      </c>
      <c r="BI207" s="159">
        <f>IF(N207="nulová",J207,0)</f>
        <v>0</v>
      </c>
      <c r="BJ207" s="17" t="s">
        <v>81</v>
      </c>
      <c r="BK207" s="159">
        <f>ROUND(I207*H207,2)</f>
        <v>0</v>
      </c>
      <c r="BL207" s="17" t="s">
        <v>237</v>
      </c>
      <c r="BM207" s="17" t="s">
        <v>409</v>
      </c>
    </row>
    <row r="208" spans="2:65" s="13" customFormat="1" ht="11.25">
      <c r="B208" s="176"/>
      <c r="D208" s="168" t="s">
        <v>172</v>
      </c>
      <c r="E208" s="177" t="s">
        <v>3</v>
      </c>
      <c r="F208" s="178" t="s">
        <v>410</v>
      </c>
      <c r="H208" s="177" t="s">
        <v>3</v>
      </c>
      <c r="I208" s="179"/>
      <c r="L208" s="176"/>
      <c r="M208" s="180"/>
      <c r="N208" s="181"/>
      <c r="O208" s="181"/>
      <c r="P208" s="181"/>
      <c r="Q208" s="181"/>
      <c r="R208" s="181"/>
      <c r="S208" s="181"/>
      <c r="T208" s="182"/>
      <c r="AT208" s="177" t="s">
        <v>172</v>
      </c>
      <c r="AU208" s="177" t="s">
        <v>83</v>
      </c>
      <c r="AV208" s="13" t="s">
        <v>81</v>
      </c>
      <c r="AW208" s="13" t="s">
        <v>34</v>
      </c>
      <c r="AX208" s="13" t="s">
        <v>74</v>
      </c>
      <c r="AY208" s="177" t="s">
        <v>117</v>
      </c>
    </row>
    <row r="209" spans="2:65" s="12" customFormat="1" ht="11.25">
      <c r="B209" s="167"/>
      <c r="D209" s="168" t="s">
        <v>172</v>
      </c>
      <c r="E209" s="169" t="s">
        <v>3</v>
      </c>
      <c r="F209" s="170" t="s">
        <v>411</v>
      </c>
      <c r="H209" s="171">
        <v>50</v>
      </c>
      <c r="I209" s="172"/>
      <c r="L209" s="167"/>
      <c r="M209" s="173"/>
      <c r="N209" s="174"/>
      <c r="O209" s="174"/>
      <c r="P209" s="174"/>
      <c r="Q209" s="174"/>
      <c r="R209" s="174"/>
      <c r="S209" s="174"/>
      <c r="T209" s="175"/>
      <c r="AT209" s="169" t="s">
        <v>172</v>
      </c>
      <c r="AU209" s="169" t="s">
        <v>83</v>
      </c>
      <c r="AV209" s="12" t="s">
        <v>83</v>
      </c>
      <c r="AW209" s="12" t="s">
        <v>34</v>
      </c>
      <c r="AX209" s="12" t="s">
        <v>81</v>
      </c>
      <c r="AY209" s="169" t="s">
        <v>117</v>
      </c>
    </row>
    <row r="210" spans="2:65" s="1" customFormat="1" ht="16.350000000000001" customHeight="1">
      <c r="B210" s="147"/>
      <c r="C210" s="148" t="s">
        <v>411</v>
      </c>
      <c r="D210" s="148" t="s">
        <v>120</v>
      </c>
      <c r="E210" s="149" t="s">
        <v>412</v>
      </c>
      <c r="F210" s="150" t="s">
        <v>413</v>
      </c>
      <c r="G210" s="151" t="s">
        <v>381</v>
      </c>
      <c r="H210" s="166">
        <v>160</v>
      </c>
      <c r="I210" s="153"/>
      <c r="J210" s="154">
        <f>ROUND(I210*H210,2)</f>
        <v>0</v>
      </c>
      <c r="K210" s="150" t="s">
        <v>124</v>
      </c>
      <c r="L210" s="31"/>
      <c r="M210" s="155" t="s">
        <v>3</v>
      </c>
      <c r="N210" s="156" t="s">
        <v>45</v>
      </c>
      <c r="O210" s="50"/>
      <c r="P210" s="157">
        <f>O210*H210</f>
        <v>0</v>
      </c>
      <c r="Q210" s="157">
        <v>0</v>
      </c>
      <c r="R210" s="157">
        <f>Q210*H210</f>
        <v>0</v>
      </c>
      <c r="S210" s="157">
        <v>1E-3</v>
      </c>
      <c r="T210" s="158">
        <f>S210*H210</f>
        <v>0.16</v>
      </c>
      <c r="AR210" s="17" t="s">
        <v>237</v>
      </c>
      <c r="AT210" s="17" t="s">
        <v>120</v>
      </c>
      <c r="AU210" s="17" t="s">
        <v>83</v>
      </c>
      <c r="AY210" s="17" t="s">
        <v>117</v>
      </c>
      <c r="BE210" s="159">
        <f>IF(N210="základní",J210,0)</f>
        <v>0</v>
      </c>
      <c r="BF210" s="159">
        <f>IF(N210="snížená",J210,0)</f>
        <v>0</v>
      </c>
      <c r="BG210" s="159">
        <f>IF(N210="zákl. přenesená",J210,0)</f>
        <v>0</v>
      </c>
      <c r="BH210" s="159">
        <f>IF(N210="sníž. přenesená",J210,0)</f>
        <v>0</v>
      </c>
      <c r="BI210" s="159">
        <f>IF(N210="nulová",J210,0)</f>
        <v>0</v>
      </c>
      <c r="BJ210" s="17" t="s">
        <v>81</v>
      </c>
      <c r="BK210" s="159">
        <f>ROUND(I210*H210,2)</f>
        <v>0</v>
      </c>
      <c r="BL210" s="17" t="s">
        <v>237</v>
      </c>
      <c r="BM210" s="17" t="s">
        <v>414</v>
      </c>
    </row>
    <row r="211" spans="2:65" s="13" customFormat="1" ht="11.25">
      <c r="B211" s="176"/>
      <c r="D211" s="168" t="s">
        <v>172</v>
      </c>
      <c r="E211" s="177" t="s">
        <v>3</v>
      </c>
      <c r="F211" s="178" t="s">
        <v>415</v>
      </c>
      <c r="H211" s="177" t="s">
        <v>3</v>
      </c>
      <c r="I211" s="179"/>
      <c r="L211" s="176"/>
      <c r="M211" s="180"/>
      <c r="N211" s="181"/>
      <c r="O211" s="181"/>
      <c r="P211" s="181"/>
      <c r="Q211" s="181"/>
      <c r="R211" s="181"/>
      <c r="S211" s="181"/>
      <c r="T211" s="182"/>
      <c r="AT211" s="177" t="s">
        <v>172</v>
      </c>
      <c r="AU211" s="177" t="s">
        <v>83</v>
      </c>
      <c r="AV211" s="13" t="s">
        <v>81</v>
      </c>
      <c r="AW211" s="13" t="s">
        <v>34</v>
      </c>
      <c r="AX211" s="13" t="s">
        <v>74</v>
      </c>
      <c r="AY211" s="177" t="s">
        <v>117</v>
      </c>
    </row>
    <row r="212" spans="2:65" s="12" customFormat="1" ht="11.25">
      <c r="B212" s="167"/>
      <c r="D212" s="168" t="s">
        <v>172</v>
      </c>
      <c r="E212" s="169" t="s">
        <v>3</v>
      </c>
      <c r="F212" s="170" t="s">
        <v>416</v>
      </c>
      <c r="H212" s="171">
        <v>160</v>
      </c>
      <c r="I212" s="172"/>
      <c r="L212" s="167"/>
      <c r="M212" s="173"/>
      <c r="N212" s="174"/>
      <c r="O212" s="174"/>
      <c r="P212" s="174"/>
      <c r="Q212" s="174"/>
      <c r="R212" s="174"/>
      <c r="S212" s="174"/>
      <c r="T212" s="175"/>
      <c r="AT212" s="169" t="s">
        <v>172</v>
      </c>
      <c r="AU212" s="169" t="s">
        <v>83</v>
      </c>
      <c r="AV212" s="12" t="s">
        <v>83</v>
      </c>
      <c r="AW212" s="12" t="s">
        <v>34</v>
      </c>
      <c r="AX212" s="12" t="s">
        <v>81</v>
      </c>
      <c r="AY212" s="169" t="s">
        <v>117</v>
      </c>
    </row>
    <row r="213" spans="2:65" s="1" customFormat="1" ht="21.75" customHeight="1">
      <c r="B213" s="147"/>
      <c r="C213" s="148" t="s">
        <v>417</v>
      </c>
      <c r="D213" s="148" t="s">
        <v>120</v>
      </c>
      <c r="E213" s="149" t="s">
        <v>418</v>
      </c>
      <c r="F213" s="150" t="s">
        <v>419</v>
      </c>
      <c r="G213" s="151" t="s">
        <v>233</v>
      </c>
      <c r="H213" s="166">
        <v>4.1000000000000002E-2</v>
      </c>
      <c r="I213" s="153"/>
      <c r="J213" s="154">
        <f>ROUND(I213*H213,2)</f>
        <v>0</v>
      </c>
      <c r="K213" s="150" t="s">
        <v>124</v>
      </c>
      <c r="L213" s="31"/>
      <c r="M213" s="155" t="s">
        <v>3</v>
      </c>
      <c r="N213" s="156" t="s">
        <v>45</v>
      </c>
      <c r="O213" s="50"/>
      <c r="P213" s="157">
        <f>O213*H213</f>
        <v>0</v>
      </c>
      <c r="Q213" s="157">
        <v>0</v>
      </c>
      <c r="R213" s="157">
        <f>Q213*H213</f>
        <v>0</v>
      </c>
      <c r="S213" s="157">
        <v>0</v>
      </c>
      <c r="T213" s="158">
        <f>S213*H213</f>
        <v>0</v>
      </c>
      <c r="AR213" s="17" t="s">
        <v>237</v>
      </c>
      <c r="AT213" s="17" t="s">
        <v>120</v>
      </c>
      <c r="AU213" s="17" t="s">
        <v>83</v>
      </c>
      <c r="AY213" s="17" t="s">
        <v>117</v>
      </c>
      <c r="BE213" s="159">
        <f>IF(N213="základní",J213,0)</f>
        <v>0</v>
      </c>
      <c r="BF213" s="159">
        <f>IF(N213="snížená",J213,0)</f>
        <v>0</v>
      </c>
      <c r="BG213" s="159">
        <f>IF(N213="zákl. přenesená",J213,0)</f>
        <v>0</v>
      </c>
      <c r="BH213" s="159">
        <f>IF(N213="sníž. přenesená",J213,0)</f>
        <v>0</v>
      </c>
      <c r="BI213" s="159">
        <f>IF(N213="nulová",J213,0)</f>
        <v>0</v>
      </c>
      <c r="BJ213" s="17" t="s">
        <v>81</v>
      </c>
      <c r="BK213" s="159">
        <f>ROUND(I213*H213,2)</f>
        <v>0</v>
      </c>
      <c r="BL213" s="17" t="s">
        <v>237</v>
      </c>
      <c r="BM213" s="17" t="s">
        <v>420</v>
      </c>
    </row>
    <row r="214" spans="2:65" s="11" customFormat="1" ht="22.9" customHeight="1">
      <c r="B214" s="134"/>
      <c r="D214" s="135" t="s">
        <v>73</v>
      </c>
      <c r="E214" s="145" t="s">
        <v>421</v>
      </c>
      <c r="F214" s="145" t="s">
        <v>422</v>
      </c>
      <c r="I214" s="137"/>
      <c r="J214" s="146">
        <f>BK214</f>
        <v>0</v>
      </c>
      <c r="L214" s="134"/>
      <c r="M214" s="139"/>
      <c r="N214" s="140"/>
      <c r="O214" s="140"/>
      <c r="P214" s="141">
        <f>SUM(P215:P238)</f>
        <v>0</v>
      </c>
      <c r="Q214" s="140"/>
      <c r="R214" s="141">
        <f>SUM(R215:R238)</f>
        <v>1.7914620100000003</v>
      </c>
      <c r="S214" s="140"/>
      <c r="T214" s="142">
        <f>SUM(T215:T238)</f>
        <v>0</v>
      </c>
      <c r="AR214" s="135" t="s">
        <v>83</v>
      </c>
      <c r="AT214" s="143" t="s">
        <v>73</v>
      </c>
      <c r="AU214" s="143" t="s">
        <v>81</v>
      </c>
      <c r="AY214" s="135" t="s">
        <v>117</v>
      </c>
      <c r="BK214" s="144">
        <f>SUM(BK215:BK238)</f>
        <v>0</v>
      </c>
    </row>
    <row r="215" spans="2:65" s="1" customFormat="1" ht="16.350000000000001" customHeight="1">
      <c r="B215" s="147"/>
      <c r="C215" s="148" t="s">
        <v>423</v>
      </c>
      <c r="D215" s="148" t="s">
        <v>120</v>
      </c>
      <c r="E215" s="149" t="s">
        <v>424</v>
      </c>
      <c r="F215" s="150" t="s">
        <v>425</v>
      </c>
      <c r="G215" s="151" t="s">
        <v>169</v>
      </c>
      <c r="H215" s="166">
        <v>181.971</v>
      </c>
      <c r="I215" s="153"/>
      <c r="J215" s="154">
        <f>ROUND(I215*H215,2)</f>
        <v>0</v>
      </c>
      <c r="K215" s="150" t="s">
        <v>124</v>
      </c>
      <c r="L215" s="31"/>
      <c r="M215" s="155" t="s">
        <v>3</v>
      </c>
      <c r="N215" s="156" t="s">
        <v>45</v>
      </c>
      <c r="O215" s="50"/>
      <c r="P215" s="157">
        <f>O215*H215</f>
        <v>0</v>
      </c>
      <c r="Q215" s="157">
        <v>6.9999999999999994E-5</v>
      </c>
      <c r="R215" s="157">
        <f>Q215*H215</f>
        <v>1.273797E-2</v>
      </c>
      <c r="S215" s="157">
        <v>0</v>
      </c>
      <c r="T215" s="158">
        <f>S215*H215</f>
        <v>0</v>
      </c>
      <c r="AR215" s="17" t="s">
        <v>237</v>
      </c>
      <c r="AT215" s="17" t="s">
        <v>120</v>
      </c>
      <c r="AU215" s="17" t="s">
        <v>83</v>
      </c>
      <c r="AY215" s="17" t="s">
        <v>117</v>
      </c>
      <c r="BE215" s="159">
        <f>IF(N215="základní",J215,0)</f>
        <v>0</v>
      </c>
      <c r="BF215" s="159">
        <f>IF(N215="snížená",J215,0)</f>
        <v>0</v>
      </c>
      <c r="BG215" s="159">
        <f>IF(N215="zákl. přenesená",J215,0)</f>
        <v>0</v>
      </c>
      <c r="BH215" s="159">
        <f>IF(N215="sníž. přenesená",J215,0)</f>
        <v>0</v>
      </c>
      <c r="BI215" s="159">
        <f>IF(N215="nulová",J215,0)</f>
        <v>0</v>
      </c>
      <c r="BJ215" s="17" t="s">
        <v>81</v>
      </c>
      <c r="BK215" s="159">
        <f>ROUND(I215*H215,2)</f>
        <v>0</v>
      </c>
      <c r="BL215" s="17" t="s">
        <v>237</v>
      </c>
      <c r="BM215" s="17" t="s">
        <v>426</v>
      </c>
    </row>
    <row r="216" spans="2:65" s="12" customFormat="1" ht="11.25">
      <c r="B216" s="167"/>
      <c r="D216" s="168" t="s">
        <v>172</v>
      </c>
      <c r="E216" s="169" t="s">
        <v>3</v>
      </c>
      <c r="F216" s="170" t="s">
        <v>140</v>
      </c>
      <c r="H216" s="171">
        <v>181.971</v>
      </c>
      <c r="I216" s="172"/>
      <c r="L216" s="167"/>
      <c r="M216" s="173"/>
      <c r="N216" s="174"/>
      <c r="O216" s="174"/>
      <c r="P216" s="174"/>
      <c r="Q216" s="174"/>
      <c r="R216" s="174"/>
      <c r="S216" s="174"/>
      <c r="T216" s="175"/>
      <c r="AT216" s="169" t="s">
        <v>172</v>
      </c>
      <c r="AU216" s="169" t="s">
        <v>83</v>
      </c>
      <c r="AV216" s="12" t="s">
        <v>83</v>
      </c>
      <c r="AW216" s="12" t="s">
        <v>34</v>
      </c>
      <c r="AX216" s="12" t="s">
        <v>81</v>
      </c>
      <c r="AY216" s="169" t="s">
        <v>117</v>
      </c>
    </row>
    <row r="217" spans="2:65" s="1" customFormat="1" ht="16.350000000000001" customHeight="1">
      <c r="B217" s="147"/>
      <c r="C217" s="148" t="s">
        <v>427</v>
      </c>
      <c r="D217" s="148" t="s">
        <v>120</v>
      </c>
      <c r="E217" s="149" t="s">
        <v>428</v>
      </c>
      <c r="F217" s="150" t="s">
        <v>429</v>
      </c>
      <c r="G217" s="151" t="s">
        <v>169</v>
      </c>
      <c r="H217" s="166">
        <v>181.971</v>
      </c>
      <c r="I217" s="153"/>
      <c r="J217" s="154">
        <f>ROUND(I217*H217,2)</f>
        <v>0</v>
      </c>
      <c r="K217" s="150" t="s">
        <v>124</v>
      </c>
      <c r="L217" s="31"/>
      <c r="M217" s="155" t="s">
        <v>3</v>
      </c>
      <c r="N217" s="156" t="s">
        <v>45</v>
      </c>
      <c r="O217" s="50"/>
      <c r="P217" s="157">
        <f>O217*H217</f>
        <v>0</v>
      </c>
      <c r="Q217" s="157">
        <v>0</v>
      </c>
      <c r="R217" s="157">
        <f>Q217*H217</f>
        <v>0</v>
      </c>
      <c r="S217" s="157">
        <v>0</v>
      </c>
      <c r="T217" s="158">
        <f>S217*H217</f>
        <v>0</v>
      </c>
      <c r="AR217" s="17" t="s">
        <v>237</v>
      </c>
      <c r="AT217" s="17" t="s">
        <v>120</v>
      </c>
      <c r="AU217" s="17" t="s">
        <v>83</v>
      </c>
      <c r="AY217" s="17" t="s">
        <v>117</v>
      </c>
      <c r="BE217" s="159">
        <f>IF(N217="základní",J217,0)</f>
        <v>0</v>
      </c>
      <c r="BF217" s="159">
        <f>IF(N217="snížená",J217,0)</f>
        <v>0</v>
      </c>
      <c r="BG217" s="159">
        <f>IF(N217="zákl. přenesená",J217,0)</f>
        <v>0</v>
      </c>
      <c r="BH217" s="159">
        <f>IF(N217="sníž. přenesená",J217,0)</f>
        <v>0</v>
      </c>
      <c r="BI217" s="159">
        <f>IF(N217="nulová",J217,0)</f>
        <v>0</v>
      </c>
      <c r="BJ217" s="17" t="s">
        <v>81</v>
      </c>
      <c r="BK217" s="159">
        <f>ROUND(I217*H217,2)</f>
        <v>0</v>
      </c>
      <c r="BL217" s="17" t="s">
        <v>237</v>
      </c>
      <c r="BM217" s="17" t="s">
        <v>430</v>
      </c>
    </row>
    <row r="218" spans="2:65" s="12" customFormat="1" ht="11.25">
      <c r="B218" s="167"/>
      <c r="D218" s="168" t="s">
        <v>172</v>
      </c>
      <c r="E218" s="169" t="s">
        <v>3</v>
      </c>
      <c r="F218" s="170" t="s">
        <v>140</v>
      </c>
      <c r="H218" s="171">
        <v>181.971</v>
      </c>
      <c r="I218" s="172"/>
      <c r="L218" s="167"/>
      <c r="M218" s="173"/>
      <c r="N218" s="174"/>
      <c r="O218" s="174"/>
      <c r="P218" s="174"/>
      <c r="Q218" s="174"/>
      <c r="R218" s="174"/>
      <c r="S218" s="174"/>
      <c r="T218" s="175"/>
      <c r="AT218" s="169" t="s">
        <v>172</v>
      </c>
      <c r="AU218" s="169" t="s">
        <v>83</v>
      </c>
      <c r="AV218" s="12" t="s">
        <v>83</v>
      </c>
      <c r="AW218" s="12" t="s">
        <v>34</v>
      </c>
      <c r="AX218" s="12" t="s">
        <v>81</v>
      </c>
      <c r="AY218" s="169" t="s">
        <v>117</v>
      </c>
    </row>
    <row r="219" spans="2:65" s="1" customFormat="1" ht="16.350000000000001" customHeight="1">
      <c r="B219" s="147"/>
      <c r="C219" s="148" t="s">
        <v>431</v>
      </c>
      <c r="D219" s="148" t="s">
        <v>120</v>
      </c>
      <c r="E219" s="149" t="s">
        <v>432</v>
      </c>
      <c r="F219" s="150" t="s">
        <v>433</v>
      </c>
      <c r="G219" s="151" t="s">
        <v>169</v>
      </c>
      <c r="H219" s="166">
        <v>181.971</v>
      </c>
      <c r="I219" s="153"/>
      <c r="J219" s="154">
        <f>ROUND(I219*H219,2)</f>
        <v>0</v>
      </c>
      <c r="K219" s="150" t="s">
        <v>124</v>
      </c>
      <c r="L219" s="31"/>
      <c r="M219" s="155" t="s">
        <v>3</v>
      </c>
      <c r="N219" s="156" t="s">
        <v>45</v>
      </c>
      <c r="O219" s="50"/>
      <c r="P219" s="157">
        <f>O219*H219</f>
        <v>0</v>
      </c>
      <c r="Q219" s="157">
        <v>1.7000000000000001E-4</v>
      </c>
      <c r="R219" s="157">
        <f>Q219*H219</f>
        <v>3.0935070000000002E-2</v>
      </c>
      <c r="S219" s="157">
        <v>0</v>
      </c>
      <c r="T219" s="158">
        <f>S219*H219</f>
        <v>0</v>
      </c>
      <c r="AR219" s="17" t="s">
        <v>237</v>
      </c>
      <c r="AT219" s="17" t="s">
        <v>120</v>
      </c>
      <c r="AU219" s="17" t="s">
        <v>83</v>
      </c>
      <c r="AY219" s="17" t="s">
        <v>117</v>
      </c>
      <c r="BE219" s="159">
        <f>IF(N219="základní",J219,0)</f>
        <v>0</v>
      </c>
      <c r="BF219" s="159">
        <f>IF(N219="snížená",J219,0)</f>
        <v>0</v>
      </c>
      <c r="BG219" s="159">
        <f>IF(N219="zákl. přenesená",J219,0)</f>
        <v>0</v>
      </c>
      <c r="BH219" s="159">
        <f>IF(N219="sníž. přenesená",J219,0)</f>
        <v>0</v>
      </c>
      <c r="BI219" s="159">
        <f>IF(N219="nulová",J219,0)</f>
        <v>0</v>
      </c>
      <c r="BJ219" s="17" t="s">
        <v>81</v>
      </c>
      <c r="BK219" s="159">
        <f>ROUND(I219*H219,2)</f>
        <v>0</v>
      </c>
      <c r="BL219" s="17" t="s">
        <v>237</v>
      </c>
      <c r="BM219" s="17" t="s">
        <v>434</v>
      </c>
    </row>
    <row r="220" spans="2:65" s="13" customFormat="1" ht="11.25">
      <c r="B220" s="176"/>
      <c r="D220" s="168" t="s">
        <v>172</v>
      </c>
      <c r="E220" s="177" t="s">
        <v>3</v>
      </c>
      <c r="F220" s="178" t="s">
        <v>435</v>
      </c>
      <c r="H220" s="177" t="s">
        <v>3</v>
      </c>
      <c r="I220" s="179"/>
      <c r="L220" s="176"/>
      <c r="M220" s="180"/>
      <c r="N220" s="181"/>
      <c r="O220" s="181"/>
      <c r="P220" s="181"/>
      <c r="Q220" s="181"/>
      <c r="R220" s="181"/>
      <c r="S220" s="181"/>
      <c r="T220" s="182"/>
      <c r="AT220" s="177" t="s">
        <v>172</v>
      </c>
      <c r="AU220" s="177" t="s">
        <v>83</v>
      </c>
      <c r="AV220" s="13" t="s">
        <v>81</v>
      </c>
      <c r="AW220" s="13" t="s">
        <v>34</v>
      </c>
      <c r="AX220" s="13" t="s">
        <v>74</v>
      </c>
      <c r="AY220" s="177" t="s">
        <v>117</v>
      </c>
    </row>
    <row r="221" spans="2:65" s="12" customFormat="1" ht="11.25">
      <c r="B221" s="167"/>
      <c r="D221" s="168" t="s">
        <v>172</v>
      </c>
      <c r="E221" s="169" t="s">
        <v>3</v>
      </c>
      <c r="F221" s="170" t="s">
        <v>436</v>
      </c>
      <c r="H221" s="171">
        <v>12.771000000000001</v>
      </c>
      <c r="I221" s="172"/>
      <c r="L221" s="167"/>
      <c r="M221" s="173"/>
      <c r="N221" s="174"/>
      <c r="O221" s="174"/>
      <c r="P221" s="174"/>
      <c r="Q221" s="174"/>
      <c r="R221" s="174"/>
      <c r="S221" s="174"/>
      <c r="T221" s="175"/>
      <c r="AT221" s="169" t="s">
        <v>172</v>
      </c>
      <c r="AU221" s="169" t="s">
        <v>83</v>
      </c>
      <c r="AV221" s="12" t="s">
        <v>83</v>
      </c>
      <c r="AW221" s="12" t="s">
        <v>34</v>
      </c>
      <c r="AX221" s="12" t="s">
        <v>74</v>
      </c>
      <c r="AY221" s="169" t="s">
        <v>117</v>
      </c>
    </row>
    <row r="222" spans="2:65" s="12" customFormat="1" ht="11.25">
      <c r="B222" s="167"/>
      <c r="D222" s="168" t="s">
        <v>172</v>
      </c>
      <c r="E222" s="169" t="s">
        <v>3</v>
      </c>
      <c r="F222" s="170" t="s">
        <v>437</v>
      </c>
      <c r="H222" s="171">
        <v>118.8</v>
      </c>
      <c r="I222" s="172"/>
      <c r="L222" s="167"/>
      <c r="M222" s="173"/>
      <c r="N222" s="174"/>
      <c r="O222" s="174"/>
      <c r="P222" s="174"/>
      <c r="Q222" s="174"/>
      <c r="R222" s="174"/>
      <c r="S222" s="174"/>
      <c r="T222" s="175"/>
      <c r="AT222" s="169" t="s">
        <v>172</v>
      </c>
      <c r="AU222" s="169" t="s">
        <v>83</v>
      </c>
      <c r="AV222" s="12" t="s">
        <v>83</v>
      </c>
      <c r="AW222" s="12" t="s">
        <v>34</v>
      </c>
      <c r="AX222" s="12" t="s">
        <v>74</v>
      </c>
      <c r="AY222" s="169" t="s">
        <v>117</v>
      </c>
    </row>
    <row r="223" spans="2:65" s="13" customFormat="1" ht="11.25">
      <c r="B223" s="176"/>
      <c r="D223" s="168" t="s">
        <v>172</v>
      </c>
      <c r="E223" s="177" t="s">
        <v>3</v>
      </c>
      <c r="F223" s="178" t="s">
        <v>438</v>
      </c>
      <c r="H223" s="177" t="s">
        <v>3</v>
      </c>
      <c r="I223" s="179"/>
      <c r="L223" s="176"/>
      <c r="M223" s="180"/>
      <c r="N223" s="181"/>
      <c r="O223" s="181"/>
      <c r="P223" s="181"/>
      <c r="Q223" s="181"/>
      <c r="R223" s="181"/>
      <c r="S223" s="181"/>
      <c r="T223" s="182"/>
      <c r="AT223" s="177" t="s">
        <v>172</v>
      </c>
      <c r="AU223" s="177" t="s">
        <v>83</v>
      </c>
      <c r="AV223" s="13" t="s">
        <v>81</v>
      </c>
      <c r="AW223" s="13" t="s">
        <v>34</v>
      </c>
      <c r="AX223" s="13" t="s">
        <v>74</v>
      </c>
      <c r="AY223" s="177" t="s">
        <v>117</v>
      </c>
    </row>
    <row r="224" spans="2:65" s="12" customFormat="1" ht="11.25">
      <c r="B224" s="167"/>
      <c r="D224" s="168" t="s">
        <v>172</v>
      </c>
      <c r="E224" s="169" t="s">
        <v>3</v>
      </c>
      <c r="F224" s="170" t="s">
        <v>439</v>
      </c>
      <c r="H224" s="171">
        <v>21.6</v>
      </c>
      <c r="I224" s="172"/>
      <c r="L224" s="167"/>
      <c r="M224" s="173"/>
      <c r="N224" s="174"/>
      <c r="O224" s="174"/>
      <c r="P224" s="174"/>
      <c r="Q224" s="174"/>
      <c r="R224" s="174"/>
      <c r="S224" s="174"/>
      <c r="T224" s="175"/>
      <c r="AT224" s="169" t="s">
        <v>172</v>
      </c>
      <c r="AU224" s="169" t="s">
        <v>83</v>
      </c>
      <c r="AV224" s="12" t="s">
        <v>83</v>
      </c>
      <c r="AW224" s="12" t="s">
        <v>34</v>
      </c>
      <c r="AX224" s="12" t="s">
        <v>74</v>
      </c>
      <c r="AY224" s="169" t="s">
        <v>117</v>
      </c>
    </row>
    <row r="225" spans="2:65" s="12" customFormat="1" ht="11.25">
      <c r="B225" s="167"/>
      <c r="D225" s="168" t="s">
        <v>172</v>
      </c>
      <c r="E225" s="169" t="s">
        <v>3</v>
      </c>
      <c r="F225" s="170" t="s">
        <v>440</v>
      </c>
      <c r="H225" s="171">
        <v>28.8</v>
      </c>
      <c r="I225" s="172"/>
      <c r="L225" s="167"/>
      <c r="M225" s="173"/>
      <c r="N225" s="174"/>
      <c r="O225" s="174"/>
      <c r="P225" s="174"/>
      <c r="Q225" s="174"/>
      <c r="R225" s="174"/>
      <c r="S225" s="174"/>
      <c r="T225" s="175"/>
      <c r="AT225" s="169" t="s">
        <v>172</v>
      </c>
      <c r="AU225" s="169" t="s">
        <v>83</v>
      </c>
      <c r="AV225" s="12" t="s">
        <v>83</v>
      </c>
      <c r="AW225" s="12" t="s">
        <v>34</v>
      </c>
      <c r="AX225" s="12" t="s">
        <v>74</v>
      </c>
      <c r="AY225" s="169" t="s">
        <v>117</v>
      </c>
    </row>
    <row r="226" spans="2:65" s="14" customFormat="1" ht="11.25">
      <c r="B226" s="183"/>
      <c r="D226" s="168" t="s">
        <v>172</v>
      </c>
      <c r="E226" s="184" t="s">
        <v>140</v>
      </c>
      <c r="F226" s="185" t="s">
        <v>225</v>
      </c>
      <c r="H226" s="186">
        <v>181.971</v>
      </c>
      <c r="I226" s="187"/>
      <c r="L226" s="183"/>
      <c r="M226" s="188"/>
      <c r="N226" s="189"/>
      <c r="O226" s="189"/>
      <c r="P226" s="189"/>
      <c r="Q226" s="189"/>
      <c r="R226" s="189"/>
      <c r="S226" s="189"/>
      <c r="T226" s="190"/>
      <c r="AT226" s="184" t="s">
        <v>172</v>
      </c>
      <c r="AU226" s="184" t="s">
        <v>83</v>
      </c>
      <c r="AV226" s="14" t="s">
        <v>170</v>
      </c>
      <c r="AW226" s="14" t="s">
        <v>34</v>
      </c>
      <c r="AX226" s="14" t="s">
        <v>81</v>
      </c>
      <c r="AY226" s="184" t="s">
        <v>117</v>
      </c>
    </row>
    <row r="227" spans="2:65" s="1" customFormat="1" ht="16.350000000000001" customHeight="1">
      <c r="B227" s="147"/>
      <c r="C227" s="148" t="s">
        <v>441</v>
      </c>
      <c r="D227" s="148" t="s">
        <v>120</v>
      </c>
      <c r="E227" s="149" t="s">
        <v>442</v>
      </c>
      <c r="F227" s="150" t="s">
        <v>443</v>
      </c>
      <c r="G227" s="151" t="s">
        <v>169</v>
      </c>
      <c r="H227" s="166">
        <v>181.971</v>
      </c>
      <c r="I227" s="153"/>
      <c r="J227" s="154">
        <f>ROUND(I227*H227,2)</f>
        <v>0</v>
      </c>
      <c r="K227" s="150" t="s">
        <v>124</v>
      </c>
      <c r="L227" s="31"/>
      <c r="M227" s="155" t="s">
        <v>3</v>
      </c>
      <c r="N227" s="156" t="s">
        <v>45</v>
      </c>
      <c r="O227" s="50"/>
      <c r="P227" s="157">
        <f>O227*H227</f>
        <v>0</v>
      </c>
      <c r="Q227" s="157">
        <v>1.2E-4</v>
      </c>
      <c r="R227" s="157">
        <f>Q227*H227</f>
        <v>2.1836520000000002E-2</v>
      </c>
      <c r="S227" s="157">
        <v>0</v>
      </c>
      <c r="T227" s="158">
        <f>S227*H227</f>
        <v>0</v>
      </c>
      <c r="AR227" s="17" t="s">
        <v>237</v>
      </c>
      <c r="AT227" s="17" t="s">
        <v>120</v>
      </c>
      <c r="AU227" s="17" t="s">
        <v>83</v>
      </c>
      <c r="AY227" s="17" t="s">
        <v>117</v>
      </c>
      <c r="BE227" s="159">
        <f>IF(N227="základní",J227,0)</f>
        <v>0</v>
      </c>
      <c r="BF227" s="159">
        <f>IF(N227="snížená",J227,0)</f>
        <v>0</v>
      </c>
      <c r="BG227" s="159">
        <f>IF(N227="zákl. přenesená",J227,0)</f>
        <v>0</v>
      </c>
      <c r="BH227" s="159">
        <f>IF(N227="sníž. přenesená",J227,0)</f>
        <v>0</v>
      </c>
      <c r="BI227" s="159">
        <f>IF(N227="nulová",J227,0)</f>
        <v>0</v>
      </c>
      <c r="BJ227" s="17" t="s">
        <v>81</v>
      </c>
      <c r="BK227" s="159">
        <f>ROUND(I227*H227,2)</f>
        <v>0</v>
      </c>
      <c r="BL227" s="17" t="s">
        <v>237</v>
      </c>
      <c r="BM227" s="17" t="s">
        <v>444</v>
      </c>
    </row>
    <row r="228" spans="2:65" s="12" customFormat="1" ht="11.25">
      <c r="B228" s="167"/>
      <c r="D228" s="168" t="s">
        <v>172</v>
      </c>
      <c r="E228" s="169" t="s">
        <v>3</v>
      </c>
      <c r="F228" s="170" t="s">
        <v>140</v>
      </c>
      <c r="H228" s="171">
        <v>181.971</v>
      </c>
      <c r="I228" s="172"/>
      <c r="L228" s="167"/>
      <c r="M228" s="173"/>
      <c r="N228" s="174"/>
      <c r="O228" s="174"/>
      <c r="P228" s="174"/>
      <c r="Q228" s="174"/>
      <c r="R228" s="174"/>
      <c r="S228" s="174"/>
      <c r="T228" s="175"/>
      <c r="AT228" s="169" t="s">
        <v>172</v>
      </c>
      <c r="AU228" s="169" t="s">
        <v>83</v>
      </c>
      <c r="AV228" s="12" t="s">
        <v>83</v>
      </c>
      <c r="AW228" s="12" t="s">
        <v>34</v>
      </c>
      <c r="AX228" s="12" t="s">
        <v>81</v>
      </c>
      <c r="AY228" s="169" t="s">
        <v>117</v>
      </c>
    </row>
    <row r="229" spans="2:65" s="1" customFormat="1" ht="16.350000000000001" customHeight="1">
      <c r="B229" s="147"/>
      <c r="C229" s="148" t="s">
        <v>445</v>
      </c>
      <c r="D229" s="148" t="s">
        <v>120</v>
      </c>
      <c r="E229" s="149" t="s">
        <v>446</v>
      </c>
      <c r="F229" s="150" t="s">
        <v>447</v>
      </c>
      <c r="G229" s="151" t="s">
        <v>169</v>
      </c>
      <c r="H229" s="166">
        <v>181.971</v>
      </c>
      <c r="I229" s="153"/>
      <c r="J229" s="154">
        <f>ROUND(I229*H229,2)</f>
        <v>0</v>
      </c>
      <c r="K229" s="150" t="s">
        <v>124</v>
      </c>
      <c r="L229" s="31"/>
      <c r="M229" s="155" t="s">
        <v>3</v>
      </c>
      <c r="N229" s="156" t="s">
        <v>45</v>
      </c>
      <c r="O229" s="50"/>
      <c r="P229" s="157">
        <f>O229*H229</f>
        <v>0</v>
      </c>
      <c r="Q229" s="157">
        <v>1.2E-4</v>
      </c>
      <c r="R229" s="157">
        <f>Q229*H229</f>
        <v>2.1836520000000002E-2</v>
      </c>
      <c r="S229" s="157">
        <v>0</v>
      </c>
      <c r="T229" s="158">
        <f>S229*H229</f>
        <v>0</v>
      </c>
      <c r="AR229" s="17" t="s">
        <v>237</v>
      </c>
      <c r="AT229" s="17" t="s">
        <v>120</v>
      </c>
      <c r="AU229" s="17" t="s">
        <v>83</v>
      </c>
      <c r="AY229" s="17" t="s">
        <v>117</v>
      </c>
      <c r="BE229" s="159">
        <f>IF(N229="základní",J229,0)</f>
        <v>0</v>
      </c>
      <c r="BF229" s="159">
        <f>IF(N229="snížená",J229,0)</f>
        <v>0</v>
      </c>
      <c r="BG229" s="159">
        <f>IF(N229="zákl. přenesená",J229,0)</f>
        <v>0</v>
      </c>
      <c r="BH229" s="159">
        <f>IF(N229="sníž. přenesená",J229,0)</f>
        <v>0</v>
      </c>
      <c r="BI229" s="159">
        <f>IF(N229="nulová",J229,0)</f>
        <v>0</v>
      </c>
      <c r="BJ229" s="17" t="s">
        <v>81</v>
      </c>
      <c r="BK229" s="159">
        <f>ROUND(I229*H229,2)</f>
        <v>0</v>
      </c>
      <c r="BL229" s="17" t="s">
        <v>237</v>
      </c>
      <c r="BM229" s="17" t="s">
        <v>448</v>
      </c>
    </row>
    <row r="230" spans="2:65" s="12" customFormat="1" ht="11.25">
      <c r="B230" s="167"/>
      <c r="D230" s="168" t="s">
        <v>172</v>
      </c>
      <c r="E230" s="169" t="s">
        <v>3</v>
      </c>
      <c r="F230" s="170" t="s">
        <v>140</v>
      </c>
      <c r="H230" s="171">
        <v>181.971</v>
      </c>
      <c r="I230" s="172"/>
      <c r="L230" s="167"/>
      <c r="M230" s="173"/>
      <c r="N230" s="174"/>
      <c r="O230" s="174"/>
      <c r="P230" s="174"/>
      <c r="Q230" s="174"/>
      <c r="R230" s="174"/>
      <c r="S230" s="174"/>
      <c r="T230" s="175"/>
      <c r="AT230" s="169" t="s">
        <v>172</v>
      </c>
      <c r="AU230" s="169" t="s">
        <v>83</v>
      </c>
      <c r="AV230" s="12" t="s">
        <v>83</v>
      </c>
      <c r="AW230" s="12" t="s">
        <v>34</v>
      </c>
      <c r="AX230" s="12" t="s">
        <v>81</v>
      </c>
      <c r="AY230" s="169" t="s">
        <v>117</v>
      </c>
    </row>
    <row r="231" spans="2:65" s="1" customFormat="1" ht="21.75" customHeight="1">
      <c r="B231" s="147"/>
      <c r="C231" s="148" t="s">
        <v>449</v>
      </c>
      <c r="D231" s="148" t="s">
        <v>120</v>
      </c>
      <c r="E231" s="149" t="s">
        <v>450</v>
      </c>
      <c r="F231" s="150" t="s">
        <v>451</v>
      </c>
      <c r="G231" s="151" t="s">
        <v>169</v>
      </c>
      <c r="H231" s="166">
        <v>1914.7370000000001</v>
      </c>
      <c r="I231" s="153"/>
      <c r="J231" s="154">
        <f>ROUND(I231*H231,2)</f>
        <v>0</v>
      </c>
      <c r="K231" s="150" t="s">
        <v>124</v>
      </c>
      <c r="L231" s="31"/>
      <c r="M231" s="155" t="s">
        <v>3</v>
      </c>
      <c r="N231" s="156" t="s">
        <v>45</v>
      </c>
      <c r="O231" s="50"/>
      <c r="P231" s="157">
        <f>O231*H231</f>
        <v>0</v>
      </c>
      <c r="Q231" s="157">
        <v>1.3999999999999999E-4</v>
      </c>
      <c r="R231" s="157">
        <f>Q231*H231</f>
        <v>0.26806318000000001</v>
      </c>
      <c r="S231" s="157">
        <v>0</v>
      </c>
      <c r="T231" s="158">
        <f>S231*H231</f>
        <v>0</v>
      </c>
      <c r="AR231" s="17" t="s">
        <v>237</v>
      </c>
      <c r="AT231" s="17" t="s">
        <v>120</v>
      </c>
      <c r="AU231" s="17" t="s">
        <v>83</v>
      </c>
      <c r="AY231" s="17" t="s">
        <v>117</v>
      </c>
      <c r="BE231" s="159">
        <f>IF(N231="základní",J231,0)</f>
        <v>0</v>
      </c>
      <c r="BF231" s="159">
        <f>IF(N231="snížená",J231,0)</f>
        <v>0</v>
      </c>
      <c r="BG231" s="159">
        <f>IF(N231="zákl. přenesená",J231,0)</f>
        <v>0</v>
      </c>
      <c r="BH231" s="159">
        <f>IF(N231="sníž. přenesená",J231,0)</f>
        <v>0</v>
      </c>
      <c r="BI231" s="159">
        <f>IF(N231="nulová",J231,0)</f>
        <v>0</v>
      </c>
      <c r="BJ231" s="17" t="s">
        <v>81</v>
      </c>
      <c r="BK231" s="159">
        <f>ROUND(I231*H231,2)</f>
        <v>0</v>
      </c>
      <c r="BL231" s="17" t="s">
        <v>237</v>
      </c>
      <c r="BM231" s="17" t="s">
        <v>452</v>
      </c>
    </row>
    <row r="232" spans="2:65" s="12" customFormat="1" ht="11.25">
      <c r="B232" s="167"/>
      <c r="D232" s="168" t="s">
        <v>172</v>
      </c>
      <c r="E232" s="169" t="s">
        <v>3</v>
      </c>
      <c r="F232" s="170" t="s">
        <v>143</v>
      </c>
      <c r="H232" s="171">
        <v>1914.7370000000001</v>
      </c>
      <c r="I232" s="172"/>
      <c r="L232" s="167"/>
      <c r="M232" s="173"/>
      <c r="N232" s="174"/>
      <c r="O232" s="174"/>
      <c r="P232" s="174"/>
      <c r="Q232" s="174"/>
      <c r="R232" s="174"/>
      <c r="S232" s="174"/>
      <c r="T232" s="175"/>
      <c r="AT232" s="169" t="s">
        <v>172</v>
      </c>
      <c r="AU232" s="169" t="s">
        <v>83</v>
      </c>
      <c r="AV232" s="12" t="s">
        <v>83</v>
      </c>
      <c r="AW232" s="12" t="s">
        <v>34</v>
      </c>
      <c r="AX232" s="12" t="s">
        <v>81</v>
      </c>
      <c r="AY232" s="169" t="s">
        <v>117</v>
      </c>
    </row>
    <row r="233" spans="2:65" s="1" customFormat="1" ht="21.75" customHeight="1">
      <c r="B233" s="147"/>
      <c r="C233" s="148" t="s">
        <v>453</v>
      </c>
      <c r="D233" s="148" t="s">
        <v>120</v>
      </c>
      <c r="E233" s="149" t="s">
        <v>454</v>
      </c>
      <c r="F233" s="150" t="s">
        <v>455</v>
      </c>
      <c r="G233" s="151" t="s">
        <v>169</v>
      </c>
      <c r="H233" s="166">
        <v>1914.7370000000001</v>
      </c>
      <c r="I233" s="153"/>
      <c r="J233" s="154">
        <f>ROUND(I233*H233,2)</f>
        <v>0</v>
      </c>
      <c r="K233" s="150" t="s">
        <v>124</v>
      </c>
      <c r="L233" s="31"/>
      <c r="M233" s="155" t="s">
        <v>3</v>
      </c>
      <c r="N233" s="156" t="s">
        <v>45</v>
      </c>
      <c r="O233" s="50"/>
      <c r="P233" s="157">
        <f>O233*H233</f>
        <v>0</v>
      </c>
      <c r="Q233" s="157">
        <v>7.2000000000000005E-4</v>
      </c>
      <c r="R233" s="157">
        <f>Q233*H233</f>
        <v>1.3786106400000002</v>
      </c>
      <c r="S233" s="157">
        <v>0</v>
      </c>
      <c r="T233" s="158">
        <f>S233*H233</f>
        <v>0</v>
      </c>
      <c r="AR233" s="17" t="s">
        <v>237</v>
      </c>
      <c r="AT233" s="17" t="s">
        <v>120</v>
      </c>
      <c r="AU233" s="17" t="s">
        <v>83</v>
      </c>
      <c r="AY233" s="17" t="s">
        <v>117</v>
      </c>
      <c r="BE233" s="159">
        <f>IF(N233="základní",J233,0)</f>
        <v>0</v>
      </c>
      <c r="BF233" s="159">
        <f>IF(N233="snížená",J233,0)</f>
        <v>0</v>
      </c>
      <c r="BG233" s="159">
        <f>IF(N233="zákl. přenesená",J233,0)</f>
        <v>0</v>
      </c>
      <c r="BH233" s="159">
        <f>IF(N233="sníž. přenesená",J233,0)</f>
        <v>0</v>
      </c>
      <c r="BI233" s="159">
        <f>IF(N233="nulová",J233,0)</f>
        <v>0</v>
      </c>
      <c r="BJ233" s="17" t="s">
        <v>81</v>
      </c>
      <c r="BK233" s="159">
        <f>ROUND(I233*H233,2)</f>
        <v>0</v>
      </c>
      <c r="BL233" s="17" t="s">
        <v>237</v>
      </c>
      <c r="BM233" s="17" t="s">
        <v>456</v>
      </c>
    </row>
    <row r="234" spans="2:65" s="12" customFormat="1" ht="11.25">
      <c r="B234" s="167"/>
      <c r="D234" s="168" t="s">
        <v>172</v>
      </c>
      <c r="E234" s="169" t="s">
        <v>3</v>
      </c>
      <c r="F234" s="170" t="s">
        <v>143</v>
      </c>
      <c r="H234" s="171">
        <v>1914.7370000000001</v>
      </c>
      <c r="I234" s="172"/>
      <c r="L234" s="167"/>
      <c r="M234" s="173"/>
      <c r="N234" s="174"/>
      <c r="O234" s="174"/>
      <c r="P234" s="174"/>
      <c r="Q234" s="174"/>
      <c r="R234" s="174"/>
      <c r="S234" s="174"/>
      <c r="T234" s="175"/>
      <c r="AT234" s="169" t="s">
        <v>172</v>
      </c>
      <c r="AU234" s="169" t="s">
        <v>83</v>
      </c>
      <c r="AV234" s="12" t="s">
        <v>83</v>
      </c>
      <c r="AW234" s="12" t="s">
        <v>34</v>
      </c>
      <c r="AX234" s="12" t="s">
        <v>81</v>
      </c>
      <c r="AY234" s="169" t="s">
        <v>117</v>
      </c>
    </row>
    <row r="235" spans="2:65" s="1" customFormat="1" ht="21.75" customHeight="1">
      <c r="B235" s="147"/>
      <c r="C235" s="148" t="s">
        <v>457</v>
      </c>
      <c r="D235" s="148" t="s">
        <v>120</v>
      </c>
      <c r="E235" s="149" t="s">
        <v>458</v>
      </c>
      <c r="F235" s="150" t="s">
        <v>459</v>
      </c>
      <c r="G235" s="151" t="s">
        <v>169</v>
      </c>
      <c r="H235" s="166">
        <v>1914.7370000000001</v>
      </c>
      <c r="I235" s="153"/>
      <c r="J235" s="154">
        <f>ROUND(I235*H235,2)</f>
        <v>0</v>
      </c>
      <c r="K235" s="150" t="s">
        <v>124</v>
      </c>
      <c r="L235" s="31"/>
      <c r="M235" s="155" t="s">
        <v>3</v>
      </c>
      <c r="N235" s="156" t="s">
        <v>45</v>
      </c>
      <c r="O235" s="50"/>
      <c r="P235" s="157">
        <f>O235*H235</f>
        <v>0</v>
      </c>
      <c r="Q235" s="157">
        <v>0</v>
      </c>
      <c r="R235" s="157">
        <f>Q235*H235</f>
        <v>0</v>
      </c>
      <c r="S235" s="157">
        <v>0</v>
      </c>
      <c r="T235" s="158">
        <f>S235*H235</f>
        <v>0</v>
      </c>
      <c r="AR235" s="17" t="s">
        <v>237</v>
      </c>
      <c r="AT235" s="17" t="s">
        <v>120</v>
      </c>
      <c r="AU235" s="17" t="s">
        <v>83</v>
      </c>
      <c r="AY235" s="17" t="s">
        <v>117</v>
      </c>
      <c r="BE235" s="159">
        <f>IF(N235="základní",J235,0)</f>
        <v>0</v>
      </c>
      <c r="BF235" s="159">
        <f>IF(N235="snížená",J235,0)</f>
        <v>0</v>
      </c>
      <c r="BG235" s="159">
        <f>IF(N235="zákl. přenesená",J235,0)</f>
        <v>0</v>
      </c>
      <c r="BH235" s="159">
        <f>IF(N235="sníž. přenesená",J235,0)</f>
        <v>0</v>
      </c>
      <c r="BI235" s="159">
        <f>IF(N235="nulová",J235,0)</f>
        <v>0</v>
      </c>
      <c r="BJ235" s="17" t="s">
        <v>81</v>
      </c>
      <c r="BK235" s="159">
        <f>ROUND(I235*H235,2)</f>
        <v>0</v>
      </c>
      <c r="BL235" s="17" t="s">
        <v>237</v>
      </c>
      <c r="BM235" s="17" t="s">
        <v>460</v>
      </c>
    </row>
    <row r="236" spans="2:65" s="12" customFormat="1" ht="11.25">
      <c r="B236" s="167"/>
      <c r="D236" s="168" t="s">
        <v>172</v>
      </c>
      <c r="E236" s="169" t="s">
        <v>3</v>
      </c>
      <c r="F236" s="170" t="s">
        <v>143</v>
      </c>
      <c r="H236" s="171">
        <v>1914.7370000000001</v>
      </c>
      <c r="I236" s="172"/>
      <c r="L236" s="167"/>
      <c r="M236" s="173"/>
      <c r="N236" s="174"/>
      <c r="O236" s="174"/>
      <c r="P236" s="174"/>
      <c r="Q236" s="174"/>
      <c r="R236" s="174"/>
      <c r="S236" s="174"/>
      <c r="T236" s="175"/>
      <c r="AT236" s="169" t="s">
        <v>172</v>
      </c>
      <c r="AU236" s="169" t="s">
        <v>83</v>
      </c>
      <c r="AV236" s="12" t="s">
        <v>83</v>
      </c>
      <c r="AW236" s="12" t="s">
        <v>34</v>
      </c>
      <c r="AX236" s="12" t="s">
        <v>81</v>
      </c>
      <c r="AY236" s="169" t="s">
        <v>117</v>
      </c>
    </row>
    <row r="237" spans="2:65" s="1" customFormat="1" ht="21.75" customHeight="1">
      <c r="B237" s="147"/>
      <c r="C237" s="148" t="s">
        <v>383</v>
      </c>
      <c r="D237" s="148" t="s">
        <v>120</v>
      </c>
      <c r="E237" s="149" t="s">
        <v>461</v>
      </c>
      <c r="F237" s="150" t="s">
        <v>462</v>
      </c>
      <c r="G237" s="151" t="s">
        <v>169</v>
      </c>
      <c r="H237" s="166">
        <v>1914.7370000000001</v>
      </c>
      <c r="I237" s="153"/>
      <c r="J237" s="154">
        <f>ROUND(I237*H237,2)</f>
        <v>0</v>
      </c>
      <c r="K237" s="150" t="s">
        <v>124</v>
      </c>
      <c r="L237" s="31"/>
      <c r="M237" s="155" t="s">
        <v>3</v>
      </c>
      <c r="N237" s="156" t="s">
        <v>45</v>
      </c>
      <c r="O237" s="50"/>
      <c r="P237" s="157">
        <f>O237*H237</f>
        <v>0</v>
      </c>
      <c r="Q237" s="157">
        <v>3.0000000000000001E-5</v>
      </c>
      <c r="R237" s="157">
        <f>Q237*H237</f>
        <v>5.7442110000000005E-2</v>
      </c>
      <c r="S237" s="157">
        <v>0</v>
      </c>
      <c r="T237" s="158">
        <f>S237*H237</f>
        <v>0</v>
      </c>
      <c r="AR237" s="17" t="s">
        <v>237</v>
      </c>
      <c r="AT237" s="17" t="s">
        <v>120</v>
      </c>
      <c r="AU237" s="17" t="s">
        <v>83</v>
      </c>
      <c r="AY237" s="17" t="s">
        <v>117</v>
      </c>
      <c r="BE237" s="159">
        <f>IF(N237="základní",J237,0)</f>
        <v>0</v>
      </c>
      <c r="BF237" s="159">
        <f>IF(N237="snížená",J237,0)</f>
        <v>0</v>
      </c>
      <c r="BG237" s="159">
        <f>IF(N237="zákl. přenesená",J237,0)</f>
        <v>0</v>
      </c>
      <c r="BH237" s="159">
        <f>IF(N237="sníž. přenesená",J237,0)</f>
        <v>0</v>
      </c>
      <c r="BI237" s="159">
        <f>IF(N237="nulová",J237,0)</f>
        <v>0</v>
      </c>
      <c r="BJ237" s="17" t="s">
        <v>81</v>
      </c>
      <c r="BK237" s="159">
        <f>ROUND(I237*H237,2)</f>
        <v>0</v>
      </c>
      <c r="BL237" s="17" t="s">
        <v>237</v>
      </c>
      <c r="BM237" s="17" t="s">
        <v>463</v>
      </c>
    </row>
    <row r="238" spans="2:65" s="12" customFormat="1" ht="11.25">
      <c r="B238" s="167"/>
      <c r="D238" s="168" t="s">
        <v>172</v>
      </c>
      <c r="E238" s="169" t="s">
        <v>3</v>
      </c>
      <c r="F238" s="170" t="s">
        <v>143</v>
      </c>
      <c r="H238" s="171">
        <v>1914.7370000000001</v>
      </c>
      <c r="I238" s="172"/>
      <c r="L238" s="167"/>
      <c r="M238" s="173"/>
      <c r="N238" s="174"/>
      <c r="O238" s="174"/>
      <c r="P238" s="174"/>
      <c r="Q238" s="174"/>
      <c r="R238" s="174"/>
      <c r="S238" s="174"/>
      <c r="T238" s="175"/>
      <c r="AT238" s="169" t="s">
        <v>172</v>
      </c>
      <c r="AU238" s="169" t="s">
        <v>83</v>
      </c>
      <c r="AV238" s="12" t="s">
        <v>83</v>
      </c>
      <c r="AW238" s="12" t="s">
        <v>34</v>
      </c>
      <c r="AX238" s="12" t="s">
        <v>81</v>
      </c>
      <c r="AY238" s="169" t="s">
        <v>117</v>
      </c>
    </row>
    <row r="239" spans="2:65" s="11" customFormat="1" ht="22.9" customHeight="1">
      <c r="B239" s="134"/>
      <c r="D239" s="135" t="s">
        <v>73</v>
      </c>
      <c r="E239" s="145" t="s">
        <v>464</v>
      </c>
      <c r="F239" s="145" t="s">
        <v>465</v>
      </c>
      <c r="I239" s="137"/>
      <c r="J239" s="146">
        <f>BK239</f>
        <v>0</v>
      </c>
      <c r="L239" s="134"/>
      <c r="M239" s="139"/>
      <c r="N239" s="140"/>
      <c r="O239" s="140"/>
      <c r="P239" s="141">
        <f>SUM(P240:P334)</f>
        <v>0</v>
      </c>
      <c r="Q239" s="140"/>
      <c r="R239" s="141">
        <f>SUM(R240:R334)</f>
        <v>3.0437544800000005</v>
      </c>
      <c r="S239" s="140"/>
      <c r="T239" s="142">
        <f>SUM(T240:T334)</f>
        <v>0</v>
      </c>
      <c r="AR239" s="135" t="s">
        <v>83</v>
      </c>
      <c r="AT239" s="143" t="s">
        <v>73</v>
      </c>
      <c r="AU239" s="143" t="s">
        <v>81</v>
      </c>
      <c r="AY239" s="135" t="s">
        <v>117</v>
      </c>
      <c r="BK239" s="144">
        <f>SUM(BK240:BK334)</f>
        <v>0</v>
      </c>
    </row>
    <row r="240" spans="2:65" s="1" customFormat="1" ht="16.350000000000001" customHeight="1">
      <c r="B240" s="147"/>
      <c r="C240" s="148" t="s">
        <v>466</v>
      </c>
      <c r="D240" s="148" t="s">
        <v>120</v>
      </c>
      <c r="E240" s="149" t="s">
        <v>467</v>
      </c>
      <c r="F240" s="150" t="s">
        <v>468</v>
      </c>
      <c r="G240" s="151" t="s">
        <v>169</v>
      </c>
      <c r="H240" s="166">
        <v>2395.3150000000001</v>
      </c>
      <c r="I240" s="153"/>
      <c r="J240" s="154">
        <f>ROUND(I240*H240,2)</f>
        <v>0</v>
      </c>
      <c r="K240" s="150" t="s">
        <v>124</v>
      </c>
      <c r="L240" s="31"/>
      <c r="M240" s="155" t="s">
        <v>3</v>
      </c>
      <c r="N240" s="156" t="s">
        <v>45</v>
      </c>
      <c r="O240" s="50"/>
      <c r="P240" s="157">
        <f>O240*H240</f>
        <v>0</v>
      </c>
      <c r="Q240" s="157">
        <v>0</v>
      </c>
      <c r="R240" s="157">
        <f>Q240*H240</f>
        <v>0</v>
      </c>
      <c r="S240" s="157">
        <v>0</v>
      </c>
      <c r="T240" s="158">
        <f>S240*H240</f>
        <v>0</v>
      </c>
      <c r="AR240" s="17" t="s">
        <v>237</v>
      </c>
      <c r="AT240" s="17" t="s">
        <v>120</v>
      </c>
      <c r="AU240" s="17" t="s">
        <v>83</v>
      </c>
      <c r="AY240" s="17" t="s">
        <v>117</v>
      </c>
      <c r="BE240" s="159">
        <f>IF(N240="základní",J240,0)</f>
        <v>0</v>
      </c>
      <c r="BF240" s="159">
        <f>IF(N240="snížená",J240,0)</f>
        <v>0</v>
      </c>
      <c r="BG240" s="159">
        <f>IF(N240="zákl. přenesená",J240,0)</f>
        <v>0</v>
      </c>
      <c r="BH240" s="159">
        <f>IF(N240="sníž. přenesená",J240,0)</f>
        <v>0</v>
      </c>
      <c r="BI240" s="159">
        <f>IF(N240="nulová",J240,0)</f>
        <v>0</v>
      </c>
      <c r="BJ240" s="17" t="s">
        <v>81</v>
      </c>
      <c r="BK240" s="159">
        <f>ROUND(I240*H240,2)</f>
        <v>0</v>
      </c>
      <c r="BL240" s="17" t="s">
        <v>237</v>
      </c>
      <c r="BM240" s="17" t="s">
        <v>469</v>
      </c>
    </row>
    <row r="241" spans="2:65" s="12" customFormat="1" ht="11.25">
      <c r="B241" s="167"/>
      <c r="D241" s="168" t="s">
        <v>172</v>
      </c>
      <c r="E241" s="169" t="s">
        <v>3</v>
      </c>
      <c r="F241" s="170" t="s">
        <v>470</v>
      </c>
      <c r="H241" s="171">
        <v>325.27</v>
      </c>
      <c r="I241" s="172"/>
      <c r="L241" s="167"/>
      <c r="M241" s="173"/>
      <c r="N241" s="174"/>
      <c r="O241" s="174"/>
      <c r="P241" s="174"/>
      <c r="Q241" s="174"/>
      <c r="R241" s="174"/>
      <c r="S241" s="174"/>
      <c r="T241" s="175"/>
      <c r="AT241" s="169" t="s">
        <v>172</v>
      </c>
      <c r="AU241" s="169" t="s">
        <v>83</v>
      </c>
      <c r="AV241" s="12" t="s">
        <v>83</v>
      </c>
      <c r="AW241" s="12" t="s">
        <v>34</v>
      </c>
      <c r="AX241" s="12" t="s">
        <v>74</v>
      </c>
      <c r="AY241" s="169" t="s">
        <v>117</v>
      </c>
    </row>
    <row r="242" spans="2:65" s="12" customFormat="1" ht="11.25">
      <c r="B242" s="167"/>
      <c r="D242" s="168" t="s">
        <v>172</v>
      </c>
      <c r="E242" s="169" t="s">
        <v>3</v>
      </c>
      <c r="F242" s="170" t="s">
        <v>471</v>
      </c>
      <c r="H242" s="171">
        <v>1662.4670000000001</v>
      </c>
      <c r="I242" s="172"/>
      <c r="L242" s="167"/>
      <c r="M242" s="173"/>
      <c r="N242" s="174"/>
      <c r="O242" s="174"/>
      <c r="P242" s="174"/>
      <c r="Q242" s="174"/>
      <c r="R242" s="174"/>
      <c r="S242" s="174"/>
      <c r="T242" s="175"/>
      <c r="AT242" s="169" t="s">
        <v>172</v>
      </c>
      <c r="AU242" s="169" t="s">
        <v>83</v>
      </c>
      <c r="AV242" s="12" t="s">
        <v>83</v>
      </c>
      <c r="AW242" s="12" t="s">
        <v>34</v>
      </c>
      <c r="AX242" s="12" t="s">
        <v>74</v>
      </c>
      <c r="AY242" s="169" t="s">
        <v>117</v>
      </c>
    </row>
    <row r="243" spans="2:65" s="12" customFormat="1" ht="11.25">
      <c r="B243" s="167"/>
      <c r="D243" s="168" t="s">
        <v>172</v>
      </c>
      <c r="E243" s="169" t="s">
        <v>3</v>
      </c>
      <c r="F243" s="170" t="s">
        <v>472</v>
      </c>
      <c r="H243" s="171">
        <v>407.57799999999997</v>
      </c>
      <c r="I243" s="172"/>
      <c r="L243" s="167"/>
      <c r="M243" s="173"/>
      <c r="N243" s="174"/>
      <c r="O243" s="174"/>
      <c r="P243" s="174"/>
      <c r="Q243" s="174"/>
      <c r="R243" s="174"/>
      <c r="S243" s="174"/>
      <c r="T243" s="175"/>
      <c r="AT243" s="169" t="s">
        <v>172</v>
      </c>
      <c r="AU243" s="169" t="s">
        <v>83</v>
      </c>
      <c r="AV243" s="12" t="s">
        <v>83</v>
      </c>
      <c r="AW243" s="12" t="s">
        <v>34</v>
      </c>
      <c r="AX243" s="12" t="s">
        <v>74</v>
      </c>
      <c r="AY243" s="169" t="s">
        <v>117</v>
      </c>
    </row>
    <row r="244" spans="2:65" s="14" customFormat="1" ht="11.25">
      <c r="B244" s="183"/>
      <c r="D244" s="168" t="s">
        <v>172</v>
      </c>
      <c r="E244" s="184" t="s">
        <v>3</v>
      </c>
      <c r="F244" s="185" t="s">
        <v>225</v>
      </c>
      <c r="H244" s="186">
        <v>2395.3150000000001</v>
      </c>
      <c r="I244" s="187"/>
      <c r="L244" s="183"/>
      <c r="M244" s="188"/>
      <c r="N244" s="189"/>
      <c r="O244" s="189"/>
      <c r="P244" s="189"/>
      <c r="Q244" s="189"/>
      <c r="R244" s="189"/>
      <c r="S244" s="189"/>
      <c r="T244" s="190"/>
      <c r="AT244" s="184" t="s">
        <v>172</v>
      </c>
      <c r="AU244" s="184" t="s">
        <v>83</v>
      </c>
      <c r="AV244" s="14" t="s">
        <v>170</v>
      </c>
      <c r="AW244" s="14" t="s">
        <v>34</v>
      </c>
      <c r="AX244" s="14" t="s">
        <v>81</v>
      </c>
      <c r="AY244" s="184" t="s">
        <v>117</v>
      </c>
    </row>
    <row r="245" spans="2:65" s="1" customFormat="1" ht="16.350000000000001" customHeight="1">
      <c r="B245" s="147"/>
      <c r="C245" s="191" t="s">
        <v>473</v>
      </c>
      <c r="D245" s="191" t="s">
        <v>247</v>
      </c>
      <c r="E245" s="192" t="s">
        <v>474</v>
      </c>
      <c r="F245" s="193" t="s">
        <v>475</v>
      </c>
      <c r="G245" s="194" t="s">
        <v>169</v>
      </c>
      <c r="H245" s="195">
        <v>2515.0810000000001</v>
      </c>
      <c r="I245" s="196"/>
      <c r="J245" s="197">
        <f>ROUND(I245*H245,2)</f>
        <v>0</v>
      </c>
      <c r="K245" s="193" t="s">
        <v>124</v>
      </c>
      <c r="L245" s="198"/>
      <c r="M245" s="199" t="s">
        <v>3</v>
      </c>
      <c r="N245" s="200" t="s">
        <v>45</v>
      </c>
      <c r="O245" s="50"/>
      <c r="P245" s="157">
        <f>O245*H245</f>
        <v>0</v>
      </c>
      <c r="Q245" s="157">
        <v>0</v>
      </c>
      <c r="R245" s="157">
        <f>Q245*H245</f>
        <v>0</v>
      </c>
      <c r="S245" s="157">
        <v>0</v>
      </c>
      <c r="T245" s="158">
        <f>S245*H245</f>
        <v>0</v>
      </c>
      <c r="AR245" s="17" t="s">
        <v>318</v>
      </c>
      <c r="AT245" s="17" t="s">
        <v>247</v>
      </c>
      <c r="AU245" s="17" t="s">
        <v>83</v>
      </c>
      <c r="AY245" s="17" t="s">
        <v>117</v>
      </c>
      <c r="BE245" s="159">
        <f>IF(N245="základní",J245,0)</f>
        <v>0</v>
      </c>
      <c r="BF245" s="159">
        <f>IF(N245="snížená",J245,0)</f>
        <v>0</v>
      </c>
      <c r="BG245" s="159">
        <f>IF(N245="zákl. přenesená",J245,0)</f>
        <v>0</v>
      </c>
      <c r="BH245" s="159">
        <f>IF(N245="sníž. přenesená",J245,0)</f>
        <v>0</v>
      </c>
      <c r="BI245" s="159">
        <f>IF(N245="nulová",J245,0)</f>
        <v>0</v>
      </c>
      <c r="BJ245" s="17" t="s">
        <v>81</v>
      </c>
      <c r="BK245" s="159">
        <f>ROUND(I245*H245,2)</f>
        <v>0</v>
      </c>
      <c r="BL245" s="17" t="s">
        <v>237</v>
      </c>
      <c r="BM245" s="17" t="s">
        <v>476</v>
      </c>
    </row>
    <row r="246" spans="2:65" s="12" customFormat="1" ht="11.25">
      <c r="B246" s="167"/>
      <c r="D246" s="168" t="s">
        <v>172</v>
      </c>
      <c r="F246" s="170" t="s">
        <v>477</v>
      </c>
      <c r="H246" s="171">
        <v>2515.0810000000001</v>
      </c>
      <c r="I246" s="172"/>
      <c r="L246" s="167"/>
      <c r="M246" s="173"/>
      <c r="N246" s="174"/>
      <c r="O246" s="174"/>
      <c r="P246" s="174"/>
      <c r="Q246" s="174"/>
      <c r="R246" s="174"/>
      <c r="S246" s="174"/>
      <c r="T246" s="175"/>
      <c r="AT246" s="169" t="s">
        <v>172</v>
      </c>
      <c r="AU246" s="169" t="s">
        <v>83</v>
      </c>
      <c r="AV246" s="12" t="s">
        <v>83</v>
      </c>
      <c r="AW246" s="12" t="s">
        <v>4</v>
      </c>
      <c r="AX246" s="12" t="s">
        <v>81</v>
      </c>
      <c r="AY246" s="169" t="s">
        <v>117</v>
      </c>
    </row>
    <row r="247" spans="2:65" s="1" customFormat="1" ht="21.75" customHeight="1">
      <c r="B247" s="147"/>
      <c r="C247" s="148" t="s">
        <v>478</v>
      </c>
      <c r="D247" s="148" t="s">
        <v>120</v>
      </c>
      <c r="E247" s="149" t="s">
        <v>479</v>
      </c>
      <c r="F247" s="150" t="s">
        <v>480</v>
      </c>
      <c r="G247" s="151" t="s">
        <v>169</v>
      </c>
      <c r="H247" s="166">
        <v>34.973999999999997</v>
      </c>
      <c r="I247" s="153"/>
      <c r="J247" s="154">
        <f>ROUND(I247*H247,2)</f>
        <v>0</v>
      </c>
      <c r="K247" s="150" t="s">
        <v>124</v>
      </c>
      <c r="L247" s="31"/>
      <c r="M247" s="155" t="s">
        <v>3</v>
      </c>
      <c r="N247" s="156" t="s">
        <v>45</v>
      </c>
      <c r="O247" s="50"/>
      <c r="P247" s="157">
        <f>O247*H247</f>
        <v>0</v>
      </c>
      <c r="Q247" s="157">
        <v>0</v>
      </c>
      <c r="R247" s="157">
        <f>Q247*H247</f>
        <v>0</v>
      </c>
      <c r="S247" s="157">
        <v>0</v>
      </c>
      <c r="T247" s="158">
        <f>S247*H247</f>
        <v>0</v>
      </c>
      <c r="AR247" s="17" t="s">
        <v>237</v>
      </c>
      <c r="AT247" s="17" t="s">
        <v>120</v>
      </c>
      <c r="AU247" s="17" t="s">
        <v>83</v>
      </c>
      <c r="AY247" s="17" t="s">
        <v>117</v>
      </c>
      <c r="BE247" s="159">
        <f>IF(N247="základní",J247,0)</f>
        <v>0</v>
      </c>
      <c r="BF247" s="159">
        <f>IF(N247="snížená",J247,0)</f>
        <v>0</v>
      </c>
      <c r="BG247" s="159">
        <f>IF(N247="zákl. přenesená",J247,0)</f>
        <v>0</v>
      </c>
      <c r="BH247" s="159">
        <f>IF(N247="sníž. přenesená",J247,0)</f>
        <v>0</v>
      </c>
      <c r="BI247" s="159">
        <f>IF(N247="nulová",J247,0)</f>
        <v>0</v>
      </c>
      <c r="BJ247" s="17" t="s">
        <v>81</v>
      </c>
      <c r="BK247" s="159">
        <f>ROUND(I247*H247,2)</f>
        <v>0</v>
      </c>
      <c r="BL247" s="17" t="s">
        <v>237</v>
      </c>
      <c r="BM247" s="17" t="s">
        <v>481</v>
      </c>
    </row>
    <row r="248" spans="2:65" s="12" customFormat="1" ht="11.25">
      <c r="B248" s="167"/>
      <c r="D248" s="168" t="s">
        <v>172</v>
      </c>
      <c r="E248" s="169" t="s">
        <v>3</v>
      </c>
      <c r="F248" s="170" t="s">
        <v>482</v>
      </c>
      <c r="H248" s="171">
        <v>6.4</v>
      </c>
      <c r="I248" s="172"/>
      <c r="L248" s="167"/>
      <c r="M248" s="173"/>
      <c r="N248" s="174"/>
      <c r="O248" s="174"/>
      <c r="P248" s="174"/>
      <c r="Q248" s="174"/>
      <c r="R248" s="174"/>
      <c r="S248" s="174"/>
      <c r="T248" s="175"/>
      <c r="AT248" s="169" t="s">
        <v>172</v>
      </c>
      <c r="AU248" s="169" t="s">
        <v>83</v>
      </c>
      <c r="AV248" s="12" t="s">
        <v>83</v>
      </c>
      <c r="AW248" s="12" t="s">
        <v>34</v>
      </c>
      <c r="AX248" s="12" t="s">
        <v>74</v>
      </c>
      <c r="AY248" s="169" t="s">
        <v>117</v>
      </c>
    </row>
    <row r="249" spans="2:65" s="12" customFormat="1" ht="11.25">
      <c r="B249" s="167"/>
      <c r="D249" s="168" t="s">
        <v>172</v>
      </c>
      <c r="E249" s="169" t="s">
        <v>3</v>
      </c>
      <c r="F249" s="170" t="s">
        <v>483</v>
      </c>
      <c r="H249" s="171">
        <v>4.9880000000000004</v>
      </c>
      <c r="I249" s="172"/>
      <c r="L249" s="167"/>
      <c r="M249" s="173"/>
      <c r="N249" s="174"/>
      <c r="O249" s="174"/>
      <c r="P249" s="174"/>
      <c r="Q249" s="174"/>
      <c r="R249" s="174"/>
      <c r="S249" s="174"/>
      <c r="T249" s="175"/>
      <c r="AT249" s="169" t="s">
        <v>172</v>
      </c>
      <c r="AU249" s="169" t="s">
        <v>83</v>
      </c>
      <c r="AV249" s="12" t="s">
        <v>83</v>
      </c>
      <c r="AW249" s="12" t="s">
        <v>34</v>
      </c>
      <c r="AX249" s="12" t="s">
        <v>74</v>
      </c>
      <c r="AY249" s="169" t="s">
        <v>117</v>
      </c>
    </row>
    <row r="250" spans="2:65" s="12" customFormat="1" ht="11.25">
      <c r="B250" s="167"/>
      <c r="D250" s="168" t="s">
        <v>172</v>
      </c>
      <c r="E250" s="169" t="s">
        <v>3</v>
      </c>
      <c r="F250" s="170" t="s">
        <v>484</v>
      </c>
      <c r="H250" s="171">
        <v>1.86</v>
      </c>
      <c r="I250" s="172"/>
      <c r="L250" s="167"/>
      <c r="M250" s="173"/>
      <c r="N250" s="174"/>
      <c r="O250" s="174"/>
      <c r="P250" s="174"/>
      <c r="Q250" s="174"/>
      <c r="R250" s="174"/>
      <c r="S250" s="174"/>
      <c r="T250" s="175"/>
      <c r="AT250" s="169" t="s">
        <v>172</v>
      </c>
      <c r="AU250" s="169" t="s">
        <v>83</v>
      </c>
      <c r="AV250" s="12" t="s">
        <v>83</v>
      </c>
      <c r="AW250" s="12" t="s">
        <v>34</v>
      </c>
      <c r="AX250" s="12" t="s">
        <v>74</v>
      </c>
      <c r="AY250" s="169" t="s">
        <v>117</v>
      </c>
    </row>
    <row r="251" spans="2:65" s="12" customFormat="1" ht="11.25">
      <c r="B251" s="167"/>
      <c r="D251" s="168" t="s">
        <v>172</v>
      </c>
      <c r="E251" s="169" t="s">
        <v>3</v>
      </c>
      <c r="F251" s="170" t="s">
        <v>485</v>
      </c>
      <c r="H251" s="171">
        <v>20.646000000000001</v>
      </c>
      <c r="I251" s="172"/>
      <c r="L251" s="167"/>
      <c r="M251" s="173"/>
      <c r="N251" s="174"/>
      <c r="O251" s="174"/>
      <c r="P251" s="174"/>
      <c r="Q251" s="174"/>
      <c r="R251" s="174"/>
      <c r="S251" s="174"/>
      <c r="T251" s="175"/>
      <c r="AT251" s="169" t="s">
        <v>172</v>
      </c>
      <c r="AU251" s="169" t="s">
        <v>83</v>
      </c>
      <c r="AV251" s="12" t="s">
        <v>83</v>
      </c>
      <c r="AW251" s="12" t="s">
        <v>34</v>
      </c>
      <c r="AX251" s="12" t="s">
        <v>74</v>
      </c>
      <c r="AY251" s="169" t="s">
        <v>117</v>
      </c>
    </row>
    <row r="252" spans="2:65" s="12" customFormat="1" ht="11.25">
      <c r="B252" s="167"/>
      <c r="D252" s="168" t="s">
        <v>172</v>
      </c>
      <c r="E252" s="169" t="s">
        <v>3</v>
      </c>
      <c r="F252" s="170" t="s">
        <v>486</v>
      </c>
      <c r="H252" s="171">
        <v>1.08</v>
      </c>
      <c r="I252" s="172"/>
      <c r="L252" s="167"/>
      <c r="M252" s="173"/>
      <c r="N252" s="174"/>
      <c r="O252" s="174"/>
      <c r="P252" s="174"/>
      <c r="Q252" s="174"/>
      <c r="R252" s="174"/>
      <c r="S252" s="174"/>
      <c r="T252" s="175"/>
      <c r="AT252" s="169" t="s">
        <v>172</v>
      </c>
      <c r="AU252" s="169" t="s">
        <v>83</v>
      </c>
      <c r="AV252" s="12" t="s">
        <v>83</v>
      </c>
      <c r="AW252" s="12" t="s">
        <v>34</v>
      </c>
      <c r="AX252" s="12" t="s">
        <v>74</v>
      </c>
      <c r="AY252" s="169" t="s">
        <v>117</v>
      </c>
    </row>
    <row r="253" spans="2:65" s="14" customFormat="1" ht="11.25">
      <c r="B253" s="183"/>
      <c r="D253" s="168" t="s">
        <v>172</v>
      </c>
      <c r="E253" s="184" t="s">
        <v>3</v>
      </c>
      <c r="F253" s="185" t="s">
        <v>225</v>
      </c>
      <c r="H253" s="186">
        <v>34.973999999999997</v>
      </c>
      <c r="I253" s="187"/>
      <c r="L253" s="183"/>
      <c r="M253" s="188"/>
      <c r="N253" s="189"/>
      <c r="O253" s="189"/>
      <c r="P253" s="189"/>
      <c r="Q253" s="189"/>
      <c r="R253" s="189"/>
      <c r="S253" s="189"/>
      <c r="T253" s="190"/>
      <c r="AT253" s="184" t="s">
        <v>172</v>
      </c>
      <c r="AU253" s="184" t="s">
        <v>83</v>
      </c>
      <c r="AV253" s="14" t="s">
        <v>170</v>
      </c>
      <c r="AW253" s="14" t="s">
        <v>34</v>
      </c>
      <c r="AX253" s="14" t="s">
        <v>81</v>
      </c>
      <c r="AY253" s="184" t="s">
        <v>117</v>
      </c>
    </row>
    <row r="254" spans="2:65" s="1" customFormat="1" ht="16.350000000000001" customHeight="1">
      <c r="B254" s="147"/>
      <c r="C254" s="191" t="s">
        <v>487</v>
      </c>
      <c r="D254" s="191" t="s">
        <v>247</v>
      </c>
      <c r="E254" s="192" t="s">
        <v>474</v>
      </c>
      <c r="F254" s="193" t="s">
        <v>475</v>
      </c>
      <c r="G254" s="194" t="s">
        <v>169</v>
      </c>
      <c r="H254" s="195">
        <v>36.722999999999999</v>
      </c>
      <c r="I254" s="196"/>
      <c r="J254" s="197">
        <f>ROUND(I254*H254,2)</f>
        <v>0</v>
      </c>
      <c r="K254" s="193" t="s">
        <v>124</v>
      </c>
      <c r="L254" s="198"/>
      <c r="M254" s="199" t="s">
        <v>3</v>
      </c>
      <c r="N254" s="200" t="s">
        <v>45</v>
      </c>
      <c r="O254" s="50"/>
      <c r="P254" s="157">
        <f>O254*H254</f>
        <v>0</v>
      </c>
      <c r="Q254" s="157">
        <v>0</v>
      </c>
      <c r="R254" s="157">
        <f>Q254*H254</f>
        <v>0</v>
      </c>
      <c r="S254" s="157">
        <v>0</v>
      </c>
      <c r="T254" s="158">
        <f>S254*H254</f>
        <v>0</v>
      </c>
      <c r="AR254" s="17" t="s">
        <v>318</v>
      </c>
      <c r="AT254" s="17" t="s">
        <v>247</v>
      </c>
      <c r="AU254" s="17" t="s">
        <v>83</v>
      </c>
      <c r="AY254" s="17" t="s">
        <v>117</v>
      </c>
      <c r="BE254" s="159">
        <f>IF(N254="základní",J254,0)</f>
        <v>0</v>
      </c>
      <c r="BF254" s="159">
        <f>IF(N254="snížená",J254,0)</f>
        <v>0</v>
      </c>
      <c r="BG254" s="159">
        <f>IF(N254="zákl. přenesená",J254,0)</f>
        <v>0</v>
      </c>
      <c r="BH254" s="159">
        <f>IF(N254="sníž. přenesená",J254,0)</f>
        <v>0</v>
      </c>
      <c r="BI254" s="159">
        <f>IF(N254="nulová",J254,0)</f>
        <v>0</v>
      </c>
      <c r="BJ254" s="17" t="s">
        <v>81</v>
      </c>
      <c r="BK254" s="159">
        <f>ROUND(I254*H254,2)</f>
        <v>0</v>
      </c>
      <c r="BL254" s="17" t="s">
        <v>237</v>
      </c>
      <c r="BM254" s="17" t="s">
        <v>488</v>
      </c>
    </row>
    <row r="255" spans="2:65" s="12" customFormat="1" ht="11.25">
      <c r="B255" s="167"/>
      <c r="D255" s="168" t="s">
        <v>172</v>
      </c>
      <c r="F255" s="170" t="s">
        <v>489</v>
      </c>
      <c r="H255" s="171">
        <v>36.722999999999999</v>
      </c>
      <c r="I255" s="172"/>
      <c r="L255" s="167"/>
      <c r="M255" s="173"/>
      <c r="N255" s="174"/>
      <c r="O255" s="174"/>
      <c r="P255" s="174"/>
      <c r="Q255" s="174"/>
      <c r="R255" s="174"/>
      <c r="S255" s="174"/>
      <c r="T255" s="175"/>
      <c r="AT255" s="169" t="s">
        <v>172</v>
      </c>
      <c r="AU255" s="169" t="s">
        <v>83</v>
      </c>
      <c r="AV255" s="12" t="s">
        <v>83</v>
      </c>
      <c r="AW255" s="12" t="s">
        <v>4</v>
      </c>
      <c r="AX255" s="12" t="s">
        <v>81</v>
      </c>
      <c r="AY255" s="169" t="s">
        <v>117</v>
      </c>
    </row>
    <row r="256" spans="2:65" s="1" customFormat="1" ht="21.75" customHeight="1">
      <c r="B256" s="147"/>
      <c r="C256" s="148" t="s">
        <v>490</v>
      </c>
      <c r="D256" s="148" t="s">
        <v>120</v>
      </c>
      <c r="E256" s="149" t="s">
        <v>491</v>
      </c>
      <c r="F256" s="150" t="s">
        <v>492</v>
      </c>
      <c r="G256" s="151" t="s">
        <v>169</v>
      </c>
      <c r="H256" s="166">
        <v>294.72000000000003</v>
      </c>
      <c r="I256" s="153"/>
      <c r="J256" s="154">
        <f>ROUND(I256*H256,2)</f>
        <v>0</v>
      </c>
      <c r="K256" s="150" t="s">
        <v>124</v>
      </c>
      <c r="L256" s="31"/>
      <c r="M256" s="155" t="s">
        <v>3</v>
      </c>
      <c r="N256" s="156" t="s">
        <v>45</v>
      </c>
      <c r="O256" s="50"/>
      <c r="P256" s="157">
        <f>O256*H256</f>
        <v>0</v>
      </c>
      <c r="Q256" s="157">
        <v>0</v>
      </c>
      <c r="R256" s="157">
        <f>Q256*H256</f>
        <v>0</v>
      </c>
      <c r="S256" s="157">
        <v>0</v>
      </c>
      <c r="T256" s="158">
        <f>S256*H256</f>
        <v>0</v>
      </c>
      <c r="AR256" s="17" t="s">
        <v>237</v>
      </c>
      <c r="AT256" s="17" t="s">
        <v>120</v>
      </c>
      <c r="AU256" s="17" t="s">
        <v>83</v>
      </c>
      <c r="AY256" s="17" t="s">
        <v>117</v>
      </c>
      <c r="BE256" s="159">
        <f>IF(N256="základní",J256,0)</f>
        <v>0</v>
      </c>
      <c r="BF256" s="159">
        <f>IF(N256="snížená",J256,0)</f>
        <v>0</v>
      </c>
      <c r="BG256" s="159">
        <f>IF(N256="zákl. přenesená",J256,0)</f>
        <v>0</v>
      </c>
      <c r="BH256" s="159">
        <f>IF(N256="sníž. přenesená",J256,0)</f>
        <v>0</v>
      </c>
      <c r="BI256" s="159">
        <f>IF(N256="nulová",J256,0)</f>
        <v>0</v>
      </c>
      <c r="BJ256" s="17" t="s">
        <v>81</v>
      </c>
      <c r="BK256" s="159">
        <f>ROUND(I256*H256,2)</f>
        <v>0</v>
      </c>
      <c r="BL256" s="17" t="s">
        <v>237</v>
      </c>
      <c r="BM256" s="17" t="s">
        <v>493</v>
      </c>
    </row>
    <row r="257" spans="2:51" s="12" customFormat="1" ht="11.25">
      <c r="B257" s="167"/>
      <c r="D257" s="168" t="s">
        <v>172</v>
      </c>
      <c r="E257" s="169" t="s">
        <v>3</v>
      </c>
      <c r="F257" s="170" t="s">
        <v>494</v>
      </c>
      <c r="H257" s="171">
        <v>95.58</v>
      </c>
      <c r="I257" s="172"/>
      <c r="L257" s="167"/>
      <c r="M257" s="173"/>
      <c r="N257" s="174"/>
      <c r="O257" s="174"/>
      <c r="P257" s="174"/>
      <c r="Q257" s="174"/>
      <c r="R257" s="174"/>
      <c r="S257" s="174"/>
      <c r="T257" s="175"/>
      <c r="AT257" s="169" t="s">
        <v>172</v>
      </c>
      <c r="AU257" s="169" t="s">
        <v>83</v>
      </c>
      <c r="AV257" s="12" t="s">
        <v>83</v>
      </c>
      <c r="AW257" s="12" t="s">
        <v>34</v>
      </c>
      <c r="AX257" s="12" t="s">
        <v>74</v>
      </c>
      <c r="AY257" s="169" t="s">
        <v>117</v>
      </c>
    </row>
    <row r="258" spans="2:51" s="12" customFormat="1" ht="11.25">
      <c r="B258" s="167"/>
      <c r="D258" s="168" t="s">
        <v>172</v>
      </c>
      <c r="E258" s="169" t="s">
        <v>3</v>
      </c>
      <c r="F258" s="170" t="s">
        <v>495</v>
      </c>
      <c r="H258" s="171">
        <v>69.731999999999999</v>
      </c>
      <c r="I258" s="172"/>
      <c r="L258" s="167"/>
      <c r="M258" s="173"/>
      <c r="N258" s="174"/>
      <c r="O258" s="174"/>
      <c r="P258" s="174"/>
      <c r="Q258" s="174"/>
      <c r="R258" s="174"/>
      <c r="S258" s="174"/>
      <c r="T258" s="175"/>
      <c r="AT258" s="169" t="s">
        <v>172</v>
      </c>
      <c r="AU258" s="169" t="s">
        <v>83</v>
      </c>
      <c r="AV258" s="12" t="s">
        <v>83</v>
      </c>
      <c r="AW258" s="12" t="s">
        <v>34</v>
      </c>
      <c r="AX258" s="12" t="s">
        <v>74</v>
      </c>
      <c r="AY258" s="169" t="s">
        <v>117</v>
      </c>
    </row>
    <row r="259" spans="2:51" s="12" customFormat="1" ht="11.25">
      <c r="B259" s="167"/>
      <c r="D259" s="168" t="s">
        <v>172</v>
      </c>
      <c r="E259" s="169" t="s">
        <v>3</v>
      </c>
      <c r="F259" s="170" t="s">
        <v>496</v>
      </c>
      <c r="H259" s="171">
        <v>39.335999999999999</v>
      </c>
      <c r="I259" s="172"/>
      <c r="L259" s="167"/>
      <c r="M259" s="173"/>
      <c r="N259" s="174"/>
      <c r="O259" s="174"/>
      <c r="P259" s="174"/>
      <c r="Q259" s="174"/>
      <c r="R259" s="174"/>
      <c r="S259" s="174"/>
      <c r="T259" s="175"/>
      <c r="AT259" s="169" t="s">
        <v>172</v>
      </c>
      <c r="AU259" s="169" t="s">
        <v>83</v>
      </c>
      <c r="AV259" s="12" t="s">
        <v>83</v>
      </c>
      <c r="AW259" s="12" t="s">
        <v>34</v>
      </c>
      <c r="AX259" s="12" t="s">
        <v>74</v>
      </c>
      <c r="AY259" s="169" t="s">
        <v>117</v>
      </c>
    </row>
    <row r="260" spans="2:51" s="12" customFormat="1" ht="11.25">
      <c r="B260" s="167"/>
      <c r="D260" s="168" t="s">
        <v>172</v>
      </c>
      <c r="E260" s="169" t="s">
        <v>3</v>
      </c>
      <c r="F260" s="170" t="s">
        <v>497</v>
      </c>
      <c r="H260" s="171">
        <v>4.83</v>
      </c>
      <c r="I260" s="172"/>
      <c r="L260" s="167"/>
      <c r="M260" s="173"/>
      <c r="N260" s="174"/>
      <c r="O260" s="174"/>
      <c r="P260" s="174"/>
      <c r="Q260" s="174"/>
      <c r="R260" s="174"/>
      <c r="S260" s="174"/>
      <c r="T260" s="175"/>
      <c r="AT260" s="169" t="s">
        <v>172</v>
      </c>
      <c r="AU260" s="169" t="s">
        <v>83</v>
      </c>
      <c r="AV260" s="12" t="s">
        <v>83</v>
      </c>
      <c r="AW260" s="12" t="s">
        <v>34</v>
      </c>
      <c r="AX260" s="12" t="s">
        <v>74</v>
      </c>
      <c r="AY260" s="169" t="s">
        <v>117</v>
      </c>
    </row>
    <row r="261" spans="2:51" s="12" customFormat="1" ht="11.25">
      <c r="B261" s="167"/>
      <c r="D261" s="168" t="s">
        <v>172</v>
      </c>
      <c r="E261" s="169" t="s">
        <v>3</v>
      </c>
      <c r="F261" s="170" t="s">
        <v>498</v>
      </c>
      <c r="H261" s="171">
        <v>3.6</v>
      </c>
      <c r="I261" s="172"/>
      <c r="L261" s="167"/>
      <c r="M261" s="173"/>
      <c r="N261" s="174"/>
      <c r="O261" s="174"/>
      <c r="P261" s="174"/>
      <c r="Q261" s="174"/>
      <c r="R261" s="174"/>
      <c r="S261" s="174"/>
      <c r="T261" s="175"/>
      <c r="AT261" s="169" t="s">
        <v>172</v>
      </c>
      <c r="AU261" s="169" t="s">
        <v>83</v>
      </c>
      <c r="AV261" s="12" t="s">
        <v>83</v>
      </c>
      <c r="AW261" s="12" t="s">
        <v>34</v>
      </c>
      <c r="AX261" s="12" t="s">
        <v>74</v>
      </c>
      <c r="AY261" s="169" t="s">
        <v>117</v>
      </c>
    </row>
    <row r="262" spans="2:51" s="12" customFormat="1" ht="11.25">
      <c r="B262" s="167"/>
      <c r="D262" s="168" t="s">
        <v>172</v>
      </c>
      <c r="E262" s="169" t="s">
        <v>3</v>
      </c>
      <c r="F262" s="170" t="s">
        <v>499</v>
      </c>
      <c r="H262" s="171">
        <v>13.34</v>
      </c>
      <c r="I262" s="172"/>
      <c r="L262" s="167"/>
      <c r="M262" s="173"/>
      <c r="N262" s="174"/>
      <c r="O262" s="174"/>
      <c r="P262" s="174"/>
      <c r="Q262" s="174"/>
      <c r="R262" s="174"/>
      <c r="S262" s="174"/>
      <c r="T262" s="175"/>
      <c r="AT262" s="169" t="s">
        <v>172</v>
      </c>
      <c r="AU262" s="169" t="s">
        <v>83</v>
      </c>
      <c r="AV262" s="12" t="s">
        <v>83</v>
      </c>
      <c r="AW262" s="12" t="s">
        <v>34</v>
      </c>
      <c r="AX262" s="12" t="s">
        <v>74</v>
      </c>
      <c r="AY262" s="169" t="s">
        <v>117</v>
      </c>
    </row>
    <row r="263" spans="2:51" s="12" customFormat="1" ht="11.25">
      <c r="B263" s="167"/>
      <c r="D263" s="168" t="s">
        <v>172</v>
      </c>
      <c r="E263" s="169" t="s">
        <v>3</v>
      </c>
      <c r="F263" s="170" t="s">
        <v>500</v>
      </c>
      <c r="H263" s="171">
        <v>20.286000000000001</v>
      </c>
      <c r="I263" s="172"/>
      <c r="L263" s="167"/>
      <c r="M263" s="173"/>
      <c r="N263" s="174"/>
      <c r="O263" s="174"/>
      <c r="P263" s="174"/>
      <c r="Q263" s="174"/>
      <c r="R263" s="174"/>
      <c r="S263" s="174"/>
      <c r="T263" s="175"/>
      <c r="AT263" s="169" t="s">
        <v>172</v>
      </c>
      <c r="AU263" s="169" t="s">
        <v>83</v>
      </c>
      <c r="AV263" s="12" t="s">
        <v>83</v>
      </c>
      <c r="AW263" s="12" t="s">
        <v>34</v>
      </c>
      <c r="AX263" s="12" t="s">
        <v>74</v>
      </c>
      <c r="AY263" s="169" t="s">
        <v>117</v>
      </c>
    </row>
    <row r="264" spans="2:51" s="12" customFormat="1" ht="11.25">
      <c r="B264" s="167"/>
      <c r="D264" s="168" t="s">
        <v>172</v>
      </c>
      <c r="E264" s="169" t="s">
        <v>3</v>
      </c>
      <c r="F264" s="170" t="s">
        <v>501</v>
      </c>
      <c r="H264" s="171">
        <v>2.5670000000000002</v>
      </c>
      <c r="I264" s="172"/>
      <c r="L264" s="167"/>
      <c r="M264" s="173"/>
      <c r="N264" s="174"/>
      <c r="O264" s="174"/>
      <c r="P264" s="174"/>
      <c r="Q264" s="174"/>
      <c r="R264" s="174"/>
      <c r="S264" s="174"/>
      <c r="T264" s="175"/>
      <c r="AT264" s="169" t="s">
        <v>172</v>
      </c>
      <c r="AU264" s="169" t="s">
        <v>83</v>
      </c>
      <c r="AV264" s="12" t="s">
        <v>83</v>
      </c>
      <c r="AW264" s="12" t="s">
        <v>34</v>
      </c>
      <c r="AX264" s="12" t="s">
        <v>74</v>
      </c>
      <c r="AY264" s="169" t="s">
        <v>117</v>
      </c>
    </row>
    <row r="265" spans="2:51" s="12" customFormat="1" ht="11.25">
      <c r="B265" s="167"/>
      <c r="D265" s="168" t="s">
        <v>172</v>
      </c>
      <c r="E265" s="169" t="s">
        <v>3</v>
      </c>
      <c r="F265" s="170" t="s">
        <v>501</v>
      </c>
      <c r="H265" s="171">
        <v>2.5670000000000002</v>
      </c>
      <c r="I265" s="172"/>
      <c r="L265" s="167"/>
      <c r="M265" s="173"/>
      <c r="N265" s="174"/>
      <c r="O265" s="174"/>
      <c r="P265" s="174"/>
      <c r="Q265" s="174"/>
      <c r="R265" s="174"/>
      <c r="S265" s="174"/>
      <c r="T265" s="175"/>
      <c r="AT265" s="169" t="s">
        <v>172</v>
      </c>
      <c r="AU265" s="169" t="s">
        <v>83</v>
      </c>
      <c r="AV265" s="12" t="s">
        <v>83</v>
      </c>
      <c r="AW265" s="12" t="s">
        <v>34</v>
      </c>
      <c r="AX265" s="12" t="s">
        <v>74</v>
      </c>
      <c r="AY265" s="169" t="s">
        <v>117</v>
      </c>
    </row>
    <row r="266" spans="2:51" s="12" customFormat="1" ht="11.25">
      <c r="B266" s="167"/>
      <c r="D266" s="168" t="s">
        <v>172</v>
      </c>
      <c r="E266" s="169" t="s">
        <v>3</v>
      </c>
      <c r="F266" s="170" t="s">
        <v>502</v>
      </c>
      <c r="H266" s="171">
        <v>0.93</v>
      </c>
      <c r="I266" s="172"/>
      <c r="L266" s="167"/>
      <c r="M266" s="173"/>
      <c r="N266" s="174"/>
      <c r="O266" s="174"/>
      <c r="P266" s="174"/>
      <c r="Q266" s="174"/>
      <c r="R266" s="174"/>
      <c r="S266" s="174"/>
      <c r="T266" s="175"/>
      <c r="AT266" s="169" t="s">
        <v>172</v>
      </c>
      <c r="AU266" s="169" t="s">
        <v>83</v>
      </c>
      <c r="AV266" s="12" t="s">
        <v>83</v>
      </c>
      <c r="AW266" s="12" t="s">
        <v>34</v>
      </c>
      <c r="AX266" s="12" t="s">
        <v>74</v>
      </c>
      <c r="AY266" s="169" t="s">
        <v>117</v>
      </c>
    </row>
    <row r="267" spans="2:51" s="12" customFormat="1" ht="11.25">
      <c r="B267" s="167"/>
      <c r="D267" s="168" t="s">
        <v>172</v>
      </c>
      <c r="E267" s="169" t="s">
        <v>3</v>
      </c>
      <c r="F267" s="170" t="s">
        <v>503</v>
      </c>
      <c r="H267" s="171">
        <v>2.79</v>
      </c>
      <c r="I267" s="172"/>
      <c r="L267" s="167"/>
      <c r="M267" s="173"/>
      <c r="N267" s="174"/>
      <c r="O267" s="174"/>
      <c r="P267" s="174"/>
      <c r="Q267" s="174"/>
      <c r="R267" s="174"/>
      <c r="S267" s="174"/>
      <c r="T267" s="175"/>
      <c r="AT267" s="169" t="s">
        <v>172</v>
      </c>
      <c r="AU267" s="169" t="s">
        <v>83</v>
      </c>
      <c r="AV267" s="12" t="s">
        <v>83</v>
      </c>
      <c r="AW267" s="12" t="s">
        <v>34</v>
      </c>
      <c r="AX267" s="12" t="s">
        <v>74</v>
      </c>
      <c r="AY267" s="169" t="s">
        <v>117</v>
      </c>
    </row>
    <row r="268" spans="2:51" s="12" customFormat="1" ht="11.25">
      <c r="B268" s="167"/>
      <c r="D268" s="168" t="s">
        <v>172</v>
      </c>
      <c r="E268" s="169" t="s">
        <v>3</v>
      </c>
      <c r="F268" s="170" t="s">
        <v>504</v>
      </c>
      <c r="H268" s="171">
        <v>12.577999999999999</v>
      </c>
      <c r="I268" s="172"/>
      <c r="L268" s="167"/>
      <c r="M268" s="173"/>
      <c r="N268" s="174"/>
      <c r="O268" s="174"/>
      <c r="P268" s="174"/>
      <c r="Q268" s="174"/>
      <c r="R268" s="174"/>
      <c r="S268" s="174"/>
      <c r="T268" s="175"/>
      <c r="AT268" s="169" t="s">
        <v>172</v>
      </c>
      <c r="AU268" s="169" t="s">
        <v>83</v>
      </c>
      <c r="AV268" s="12" t="s">
        <v>83</v>
      </c>
      <c r="AW268" s="12" t="s">
        <v>34</v>
      </c>
      <c r="AX268" s="12" t="s">
        <v>74</v>
      </c>
      <c r="AY268" s="169" t="s">
        <v>117</v>
      </c>
    </row>
    <row r="269" spans="2:51" s="12" customFormat="1" ht="11.25">
      <c r="B269" s="167"/>
      <c r="D269" s="168" t="s">
        <v>172</v>
      </c>
      <c r="E269" s="169" t="s">
        <v>3</v>
      </c>
      <c r="F269" s="170" t="s">
        <v>505</v>
      </c>
      <c r="H269" s="171">
        <v>5.4</v>
      </c>
      <c r="I269" s="172"/>
      <c r="L269" s="167"/>
      <c r="M269" s="173"/>
      <c r="N269" s="174"/>
      <c r="O269" s="174"/>
      <c r="P269" s="174"/>
      <c r="Q269" s="174"/>
      <c r="R269" s="174"/>
      <c r="S269" s="174"/>
      <c r="T269" s="175"/>
      <c r="AT269" s="169" t="s">
        <v>172</v>
      </c>
      <c r="AU269" s="169" t="s">
        <v>83</v>
      </c>
      <c r="AV269" s="12" t="s">
        <v>83</v>
      </c>
      <c r="AW269" s="12" t="s">
        <v>34</v>
      </c>
      <c r="AX269" s="12" t="s">
        <v>74</v>
      </c>
      <c r="AY269" s="169" t="s">
        <v>117</v>
      </c>
    </row>
    <row r="270" spans="2:51" s="12" customFormat="1" ht="11.25">
      <c r="B270" s="167"/>
      <c r="D270" s="168" t="s">
        <v>172</v>
      </c>
      <c r="E270" s="169" t="s">
        <v>3</v>
      </c>
      <c r="F270" s="170" t="s">
        <v>506</v>
      </c>
      <c r="H270" s="171">
        <v>8.76</v>
      </c>
      <c r="I270" s="172"/>
      <c r="L270" s="167"/>
      <c r="M270" s="173"/>
      <c r="N270" s="174"/>
      <c r="O270" s="174"/>
      <c r="P270" s="174"/>
      <c r="Q270" s="174"/>
      <c r="R270" s="174"/>
      <c r="S270" s="174"/>
      <c r="T270" s="175"/>
      <c r="AT270" s="169" t="s">
        <v>172</v>
      </c>
      <c r="AU270" s="169" t="s">
        <v>83</v>
      </c>
      <c r="AV270" s="12" t="s">
        <v>83</v>
      </c>
      <c r="AW270" s="12" t="s">
        <v>34</v>
      </c>
      <c r="AX270" s="12" t="s">
        <v>74</v>
      </c>
      <c r="AY270" s="169" t="s">
        <v>117</v>
      </c>
    </row>
    <row r="271" spans="2:51" s="12" customFormat="1" ht="11.25">
      <c r="B271" s="167"/>
      <c r="D271" s="168" t="s">
        <v>172</v>
      </c>
      <c r="E271" s="169" t="s">
        <v>3</v>
      </c>
      <c r="F271" s="170" t="s">
        <v>507</v>
      </c>
      <c r="H271" s="171">
        <v>2.4</v>
      </c>
      <c r="I271" s="172"/>
      <c r="L271" s="167"/>
      <c r="M271" s="173"/>
      <c r="N271" s="174"/>
      <c r="O271" s="174"/>
      <c r="P271" s="174"/>
      <c r="Q271" s="174"/>
      <c r="R271" s="174"/>
      <c r="S271" s="174"/>
      <c r="T271" s="175"/>
      <c r="AT271" s="169" t="s">
        <v>172</v>
      </c>
      <c r="AU271" s="169" t="s">
        <v>83</v>
      </c>
      <c r="AV271" s="12" t="s">
        <v>83</v>
      </c>
      <c r="AW271" s="12" t="s">
        <v>34</v>
      </c>
      <c r="AX271" s="12" t="s">
        <v>74</v>
      </c>
      <c r="AY271" s="169" t="s">
        <v>117</v>
      </c>
    </row>
    <row r="272" spans="2:51" s="12" customFormat="1" ht="11.25">
      <c r="B272" s="167"/>
      <c r="D272" s="168" t="s">
        <v>172</v>
      </c>
      <c r="E272" s="169" t="s">
        <v>3</v>
      </c>
      <c r="F272" s="170" t="s">
        <v>508</v>
      </c>
      <c r="H272" s="171">
        <v>1.6240000000000001</v>
      </c>
      <c r="I272" s="172"/>
      <c r="L272" s="167"/>
      <c r="M272" s="173"/>
      <c r="N272" s="174"/>
      <c r="O272" s="174"/>
      <c r="P272" s="174"/>
      <c r="Q272" s="174"/>
      <c r="R272" s="174"/>
      <c r="S272" s="174"/>
      <c r="T272" s="175"/>
      <c r="AT272" s="169" t="s">
        <v>172</v>
      </c>
      <c r="AU272" s="169" t="s">
        <v>83</v>
      </c>
      <c r="AV272" s="12" t="s">
        <v>83</v>
      </c>
      <c r="AW272" s="12" t="s">
        <v>34</v>
      </c>
      <c r="AX272" s="12" t="s">
        <v>74</v>
      </c>
      <c r="AY272" s="169" t="s">
        <v>117</v>
      </c>
    </row>
    <row r="273" spans="2:65" s="12" customFormat="1" ht="11.25">
      <c r="B273" s="167"/>
      <c r="D273" s="168" t="s">
        <v>172</v>
      </c>
      <c r="E273" s="169" t="s">
        <v>3</v>
      </c>
      <c r="F273" s="170" t="s">
        <v>509</v>
      </c>
      <c r="H273" s="171">
        <v>2.9</v>
      </c>
      <c r="I273" s="172"/>
      <c r="L273" s="167"/>
      <c r="M273" s="173"/>
      <c r="N273" s="174"/>
      <c r="O273" s="174"/>
      <c r="P273" s="174"/>
      <c r="Q273" s="174"/>
      <c r="R273" s="174"/>
      <c r="S273" s="174"/>
      <c r="T273" s="175"/>
      <c r="AT273" s="169" t="s">
        <v>172</v>
      </c>
      <c r="AU273" s="169" t="s">
        <v>83</v>
      </c>
      <c r="AV273" s="12" t="s">
        <v>83</v>
      </c>
      <c r="AW273" s="12" t="s">
        <v>34</v>
      </c>
      <c r="AX273" s="12" t="s">
        <v>74</v>
      </c>
      <c r="AY273" s="169" t="s">
        <v>117</v>
      </c>
    </row>
    <row r="274" spans="2:65" s="12" customFormat="1" ht="11.25">
      <c r="B274" s="167"/>
      <c r="D274" s="168" t="s">
        <v>172</v>
      </c>
      <c r="E274" s="169" t="s">
        <v>3</v>
      </c>
      <c r="F274" s="170" t="s">
        <v>510</v>
      </c>
      <c r="H274" s="171">
        <v>5.5</v>
      </c>
      <c r="I274" s="172"/>
      <c r="L274" s="167"/>
      <c r="M274" s="173"/>
      <c r="N274" s="174"/>
      <c r="O274" s="174"/>
      <c r="P274" s="174"/>
      <c r="Q274" s="174"/>
      <c r="R274" s="174"/>
      <c r="S274" s="174"/>
      <c r="T274" s="175"/>
      <c r="AT274" s="169" t="s">
        <v>172</v>
      </c>
      <c r="AU274" s="169" t="s">
        <v>83</v>
      </c>
      <c r="AV274" s="12" t="s">
        <v>83</v>
      </c>
      <c r="AW274" s="12" t="s">
        <v>34</v>
      </c>
      <c r="AX274" s="12" t="s">
        <v>74</v>
      </c>
      <c r="AY274" s="169" t="s">
        <v>117</v>
      </c>
    </row>
    <row r="275" spans="2:65" s="14" customFormat="1" ht="11.25">
      <c r="B275" s="183"/>
      <c r="D275" s="168" t="s">
        <v>172</v>
      </c>
      <c r="E275" s="184" t="s">
        <v>3</v>
      </c>
      <c r="F275" s="185" t="s">
        <v>225</v>
      </c>
      <c r="H275" s="186">
        <v>294.72000000000003</v>
      </c>
      <c r="I275" s="187"/>
      <c r="L275" s="183"/>
      <c r="M275" s="188"/>
      <c r="N275" s="189"/>
      <c r="O275" s="189"/>
      <c r="P275" s="189"/>
      <c r="Q275" s="189"/>
      <c r="R275" s="189"/>
      <c r="S275" s="189"/>
      <c r="T275" s="190"/>
      <c r="AT275" s="184" t="s">
        <v>172</v>
      </c>
      <c r="AU275" s="184" t="s">
        <v>83</v>
      </c>
      <c r="AV275" s="14" t="s">
        <v>170</v>
      </c>
      <c r="AW275" s="14" t="s">
        <v>34</v>
      </c>
      <c r="AX275" s="14" t="s">
        <v>81</v>
      </c>
      <c r="AY275" s="184" t="s">
        <v>117</v>
      </c>
    </row>
    <row r="276" spans="2:65" s="1" customFormat="1" ht="16.350000000000001" customHeight="1">
      <c r="B276" s="147"/>
      <c r="C276" s="191" t="s">
        <v>511</v>
      </c>
      <c r="D276" s="191" t="s">
        <v>247</v>
      </c>
      <c r="E276" s="192" t="s">
        <v>474</v>
      </c>
      <c r="F276" s="193" t="s">
        <v>475</v>
      </c>
      <c r="G276" s="194" t="s">
        <v>169</v>
      </c>
      <c r="H276" s="195">
        <v>309.45600000000002</v>
      </c>
      <c r="I276" s="196"/>
      <c r="J276" s="197">
        <f>ROUND(I276*H276,2)</f>
        <v>0</v>
      </c>
      <c r="K276" s="193" t="s">
        <v>124</v>
      </c>
      <c r="L276" s="198"/>
      <c r="M276" s="199" t="s">
        <v>3</v>
      </c>
      <c r="N276" s="200" t="s">
        <v>45</v>
      </c>
      <c r="O276" s="50"/>
      <c r="P276" s="157">
        <f>O276*H276</f>
        <v>0</v>
      </c>
      <c r="Q276" s="157">
        <v>0</v>
      </c>
      <c r="R276" s="157">
        <f>Q276*H276</f>
        <v>0</v>
      </c>
      <c r="S276" s="157">
        <v>0</v>
      </c>
      <c r="T276" s="158">
        <f>S276*H276</f>
        <v>0</v>
      </c>
      <c r="AR276" s="17" t="s">
        <v>318</v>
      </c>
      <c r="AT276" s="17" t="s">
        <v>247</v>
      </c>
      <c r="AU276" s="17" t="s">
        <v>83</v>
      </c>
      <c r="AY276" s="17" t="s">
        <v>117</v>
      </c>
      <c r="BE276" s="159">
        <f>IF(N276="základní",J276,0)</f>
        <v>0</v>
      </c>
      <c r="BF276" s="159">
        <f>IF(N276="snížená",J276,0)</f>
        <v>0</v>
      </c>
      <c r="BG276" s="159">
        <f>IF(N276="zákl. přenesená",J276,0)</f>
        <v>0</v>
      </c>
      <c r="BH276" s="159">
        <f>IF(N276="sníž. přenesená",J276,0)</f>
        <v>0</v>
      </c>
      <c r="BI276" s="159">
        <f>IF(N276="nulová",J276,0)</f>
        <v>0</v>
      </c>
      <c r="BJ276" s="17" t="s">
        <v>81</v>
      </c>
      <c r="BK276" s="159">
        <f>ROUND(I276*H276,2)</f>
        <v>0</v>
      </c>
      <c r="BL276" s="17" t="s">
        <v>237</v>
      </c>
      <c r="BM276" s="17" t="s">
        <v>512</v>
      </c>
    </row>
    <row r="277" spans="2:65" s="12" customFormat="1" ht="11.25">
      <c r="B277" s="167"/>
      <c r="D277" s="168" t="s">
        <v>172</v>
      </c>
      <c r="F277" s="170" t="s">
        <v>513</v>
      </c>
      <c r="H277" s="171">
        <v>309.45600000000002</v>
      </c>
      <c r="I277" s="172"/>
      <c r="L277" s="167"/>
      <c r="M277" s="173"/>
      <c r="N277" s="174"/>
      <c r="O277" s="174"/>
      <c r="P277" s="174"/>
      <c r="Q277" s="174"/>
      <c r="R277" s="174"/>
      <c r="S277" s="174"/>
      <c r="T277" s="175"/>
      <c r="AT277" s="169" t="s">
        <v>172</v>
      </c>
      <c r="AU277" s="169" t="s">
        <v>83</v>
      </c>
      <c r="AV277" s="12" t="s">
        <v>83</v>
      </c>
      <c r="AW277" s="12" t="s">
        <v>4</v>
      </c>
      <c r="AX277" s="12" t="s">
        <v>81</v>
      </c>
      <c r="AY277" s="169" t="s">
        <v>117</v>
      </c>
    </row>
    <row r="278" spans="2:65" s="1" customFormat="1" ht="16.350000000000001" customHeight="1">
      <c r="B278" s="147"/>
      <c r="C278" s="148" t="s">
        <v>514</v>
      </c>
      <c r="D278" s="148" t="s">
        <v>120</v>
      </c>
      <c r="E278" s="149" t="s">
        <v>515</v>
      </c>
      <c r="F278" s="150" t="s">
        <v>516</v>
      </c>
      <c r="G278" s="151" t="s">
        <v>169</v>
      </c>
      <c r="H278" s="166">
        <v>534.46199999999999</v>
      </c>
      <c r="I278" s="153"/>
      <c r="J278" s="154">
        <f>ROUND(I278*H278,2)</f>
        <v>0</v>
      </c>
      <c r="K278" s="150" t="s">
        <v>124</v>
      </c>
      <c r="L278" s="31"/>
      <c r="M278" s="155" t="s">
        <v>3</v>
      </c>
      <c r="N278" s="156" t="s">
        <v>45</v>
      </c>
      <c r="O278" s="50"/>
      <c r="P278" s="157">
        <f>O278*H278</f>
        <v>0</v>
      </c>
      <c r="Q278" s="157">
        <v>2.0000000000000001E-4</v>
      </c>
      <c r="R278" s="157">
        <f>Q278*H278</f>
        <v>0.1068924</v>
      </c>
      <c r="S278" s="157">
        <v>0</v>
      </c>
      <c r="T278" s="158">
        <f>S278*H278</f>
        <v>0</v>
      </c>
      <c r="AR278" s="17" t="s">
        <v>237</v>
      </c>
      <c r="AT278" s="17" t="s">
        <v>120</v>
      </c>
      <c r="AU278" s="17" t="s">
        <v>83</v>
      </c>
      <c r="AY278" s="17" t="s">
        <v>117</v>
      </c>
      <c r="BE278" s="159">
        <f>IF(N278="základní",J278,0)</f>
        <v>0</v>
      </c>
      <c r="BF278" s="159">
        <f>IF(N278="snížená",J278,0)</f>
        <v>0</v>
      </c>
      <c r="BG278" s="159">
        <f>IF(N278="zákl. přenesená",J278,0)</f>
        <v>0</v>
      </c>
      <c r="BH278" s="159">
        <f>IF(N278="sníž. přenesená",J278,0)</f>
        <v>0</v>
      </c>
      <c r="BI278" s="159">
        <f>IF(N278="nulová",J278,0)</f>
        <v>0</v>
      </c>
      <c r="BJ278" s="17" t="s">
        <v>81</v>
      </c>
      <c r="BK278" s="159">
        <f>ROUND(I278*H278,2)</f>
        <v>0</v>
      </c>
      <c r="BL278" s="17" t="s">
        <v>237</v>
      </c>
      <c r="BM278" s="17" t="s">
        <v>517</v>
      </c>
    </row>
    <row r="279" spans="2:65" s="12" customFormat="1" ht="11.25">
      <c r="B279" s="167"/>
      <c r="D279" s="168" t="s">
        <v>172</v>
      </c>
      <c r="E279" s="169" t="s">
        <v>3</v>
      </c>
      <c r="F279" s="170" t="s">
        <v>134</v>
      </c>
      <c r="H279" s="171">
        <v>534.46199999999999</v>
      </c>
      <c r="I279" s="172"/>
      <c r="L279" s="167"/>
      <c r="M279" s="173"/>
      <c r="N279" s="174"/>
      <c r="O279" s="174"/>
      <c r="P279" s="174"/>
      <c r="Q279" s="174"/>
      <c r="R279" s="174"/>
      <c r="S279" s="174"/>
      <c r="T279" s="175"/>
      <c r="AT279" s="169" t="s">
        <v>172</v>
      </c>
      <c r="AU279" s="169" t="s">
        <v>83</v>
      </c>
      <c r="AV279" s="12" t="s">
        <v>83</v>
      </c>
      <c r="AW279" s="12" t="s">
        <v>34</v>
      </c>
      <c r="AX279" s="12" t="s">
        <v>81</v>
      </c>
      <c r="AY279" s="169" t="s">
        <v>117</v>
      </c>
    </row>
    <row r="280" spans="2:65" s="1" customFormat="1" ht="16.350000000000001" customHeight="1">
      <c r="B280" s="147"/>
      <c r="C280" s="148" t="s">
        <v>518</v>
      </c>
      <c r="D280" s="148" t="s">
        <v>120</v>
      </c>
      <c r="E280" s="149" t="s">
        <v>519</v>
      </c>
      <c r="F280" s="150" t="s">
        <v>520</v>
      </c>
      <c r="G280" s="151" t="s">
        <v>169</v>
      </c>
      <c r="H280" s="166">
        <v>5318.9120000000003</v>
      </c>
      <c r="I280" s="153"/>
      <c r="J280" s="154">
        <f>ROUND(I280*H280,2)</f>
        <v>0</v>
      </c>
      <c r="K280" s="150" t="s">
        <v>124</v>
      </c>
      <c r="L280" s="31"/>
      <c r="M280" s="155" t="s">
        <v>3</v>
      </c>
      <c r="N280" s="156" t="s">
        <v>45</v>
      </c>
      <c r="O280" s="50"/>
      <c r="P280" s="157">
        <f>O280*H280</f>
        <v>0</v>
      </c>
      <c r="Q280" s="157">
        <v>2.0000000000000001E-4</v>
      </c>
      <c r="R280" s="157">
        <f>Q280*H280</f>
        <v>1.0637824</v>
      </c>
      <c r="S280" s="157">
        <v>0</v>
      </c>
      <c r="T280" s="158">
        <f>S280*H280</f>
        <v>0</v>
      </c>
      <c r="AR280" s="17" t="s">
        <v>237</v>
      </c>
      <c r="AT280" s="17" t="s">
        <v>120</v>
      </c>
      <c r="AU280" s="17" t="s">
        <v>83</v>
      </c>
      <c r="AY280" s="17" t="s">
        <v>117</v>
      </c>
      <c r="BE280" s="159">
        <f>IF(N280="základní",J280,0)</f>
        <v>0</v>
      </c>
      <c r="BF280" s="159">
        <f>IF(N280="snížená",J280,0)</f>
        <v>0</v>
      </c>
      <c r="BG280" s="159">
        <f>IF(N280="zákl. přenesená",J280,0)</f>
        <v>0</v>
      </c>
      <c r="BH280" s="159">
        <f>IF(N280="sníž. přenesená",J280,0)</f>
        <v>0</v>
      </c>
      <c r="BI280" s="159">
        <f>IF(N280="nulová",J280,0)</f>
        <v>0</v>
      </c>
      <c r="BJ280" s="17" t="s">
        <v>81</v>
      </c>
      <c r="BK280" s="159">
        <f>ROUND(I280*H280,2)</f>
        <v>0</v>
      </c>
      <c r="BL280" s="17" t="s">
        <v>237</v>
      </c>
      <c r="BM280" s="17" t="s">
        <v>521</v>
      </c>
    </row>
    <row r="281" spans="2:65" s="12" customFormat="1" ht="11.25">
      <c r="B281" s="167"/>
      <c r="D281" s="168" t="s">
        <v>172</v>
      </c>
      <c r="E281" s="169" t="s">
        <v>3</v>
      </c>
      <c r="F281" s="170" t="s">
        <v>137</v>
      </c>
      <c r="H281" s="171">
        <v>5318.9120000000003</v>
      </c>
      <c r="I281" s="172"/>
      <c r="L281" s="167"/>
      <c r="M281" s="173"/>
      <c r="N281" s="174"/>
      <c r="O281" s="174"/>
      <c r="P281" s="174"/>
      <c r="Q281" s="174"/>
      <c r="R281" s="174"/>
      <c r="S281" s="174"/>
      <c r="T281" s="175"/>
      <c r="AT281" s="169" t="s">
        <v>172</v>
      </c>
      <c r="AU281" s="169" t="s">
        <v>83</v>
      </c>
      <c r="AV281" s="12" t="s">
        <v>83</v>
      </c>
      <c r="AW281" s="12" t="s">
        <v>34</v>
      </c>
      <c r="AX281" s="12" t="s">
        <v>81</v>
      </c>
      <c r="AY281" s="169" t="s">
        <v>117</v>
      </c>
    </row>
    <row r="282" spans="2:65" s="1" customFormat="1" ht="21.75" customHeight="1">
      <c r="B282" s="147"/>
      <c r="C282" s="148" t="s">
        <v>522</v>
      </c>
      <c r="D282" s="148" t="s">
        <v>120</v>
      </c>
      <c r="E282" s="149" t="s">
        <v>523</v>
      </c>
      <c r="F282" s="150" t="s">
        <v>524</v>
      </c>
      <c r="G282" s="151" t="s">
        <v>169</v>
      </c>
      <c r="H282" s="166">
        <v>534.46199999999999</v>
      </c>
      <c r="I282" s="153"/>
      <c r="J282" s="154">
        <f>ROUND(I282*H282,2)</f>
        <v>0</v>
      </c>
      <c r="K282" s="150" t="s">
        <v>124</v>
      </c>
      <c r="L282" s="31"/>
      <c r="M282" s="155" t="s">
        <v>3</v>
      </c>
      <c r="N282" s="156" t="s">
        <v>45</v>
      </c>
      <c r="O282" s="50"/>
      <c r="P282" s="157">
        <f>O282*H282</f>
        <v>0</v>
      </c>
      <c r="Q282" s="157">
        <v>3.2000000000000003E-4</v>
      </c>
      <c r="R282" s="157">
        <f>Q282*H282</f>
        <v>0.17102784000000001</v>
      </c>
      <c r="S282" s="157">
        <v>0</v>
      </c>
      <c r="T282" s="158">
        <f>S282*H282</f>
        <v>0</v>
      </c>
      <c r="AR282" s="17" t="s">
        <v>237</v>
      </c>
      <c r="AT282" s="17" t="s">
        <v>120</v>
      </c>
      <c r="AU282" s="17" t="s">
        <v>83</v>
      </c>
      <c r="AY282" s="17" t="s">
        <v>117</v>
      </c>
      <c r="BE282" s="159">
        <f>IF(N282="základní",J282,0)</f>
        <v>0</v>
      </c>
      <c r="BF282" s="159">
        <f>IF(N282="snížená",J282,0)</f>
        <v>0</v>
      </c>
      <c r="BG282" s="159">
        <f>IF(N282="zákl. přenesená",J282,0)</f>
        <v>0</v>
      </c>
      <c r="BH282" s="159">
        <f>IF(N282="sníž. přenesená",J282,0)</f>
        <v>0</v>
      </c>
      <c r="BI282" s="159">
        <f>IF(N282="nulová",J282,0)</f>
        <v>0</v>
      </c>
      <c r="BJ282" s="17" t="s">
        <v>81</v>
      </c>
      <c r="BK282" s="159">
        <f>ROUND(I282*H282,2)</f>
        <v>0</v>
      </c>
      <c r="BL282" s="17" t="s">
        <v>237</v>
      </c>
      <c r="BM282" s="17" t="s">
        <v>525</v>
      </c>
    </row>
    <row r="283" spans="2:65" s="12" customFormat="1" ht="11.25">
      <c r="B283" s="167"/>
      <c r="D283" s="168" t="s">
        <v>172</v>
      </c>
      <c r="E283" s="169" t="s">
        <v>3</v>
      </c>
      <c r="F283" s="170" t="s">
        <v>526</v>
      </c>
      <c r="H283" s="171">
        <v>132.68</v>
      </c>
      <c r="I283" s="172"/>
      <c r="L283" s="167"/>
      <c r="M283" s="173"/>
      <c r="N283" s="174"/>
      <c r="O283" s="174"/>
      <c r="P283" s="174"/>
      <c r="Q283" s="174"/>
      <c r="R283" s="174"/>
      <c r="S283" s="174"/>
      <c r="T283" s="175"/>
      <c r="AT283" s="169" t="s">
        <v>172</v>
      </c>
      <c r="AU283" s="169" t="s">
        <v>83</v>
      </c>
      <c r="AV283" s="12" t="s">
        <v>83</v>
      </c>
      <c r="AW283" s="12" t="s">
        <v>34</v>
      </c>
      <c r="AX283" s="12" t="s">
        <v>74</v>
      </c>
      <c r="AY283" s="169" t="s">
        <v>117</v>
      </c>
    </row>
    <row r="284" spans="2:65" s="12" customFormat="1" ht="11.25">
      <c r="B284" s="167"/>
      <c r="D284" s="168" t="s">
        <v>172</v>
      </c>
      <c r="E284" s="169" t="s">
        <v>3</v>
      </c>
      <c r="F284" s="170" t="s">
        <v>527</v>
      </c>
      <c r="H284" s="171">
        <v>103.4</v>
      </c>
      <c r="I284" s="172"/>
      <c r="L284" s="167"/>
      <c r="M284" s="173"/>
      <c r="N284" s="174"/>
      <c r="O284" s="174"/>
      <c r="P284" s="174"/>
      <c r="Q284" s="174"/>
      <c r="R284" s="174"/>
      <c r="S284" s="174"/>
      <c r="T284" s="175"/>
      <c r="AT284" s="169" t="s">
        <v>172</v>
      </c>
      <c r="AU284" s="169" t="s">
        <v>83</v>
      </c>
      <c r="AV284" s="12" t="s">
        <v>83</v>
      </c>
      <c r="AW284" s="12" t="s">
        <v>34</v>
      </c>
      <c r="AX284" s="12" t="s">
        <v>74</v>
      </c>
      <c r="AY284" s="169" t="s">
        <v>117</v>
      </c>
    </row>
    <row r="285" spans="2:65" s="12" customFormat="1" ht="11.25">
      <c r="B285" s="167"/>
      <c r="D285" s="168" t="s">
        <v>172</v>
      </c>
      <c r="E285" s="169" t="s">
        <v>3</v>
      </c>
      <c r="F285" s="170" t="s">
        <v>528</v>
      </c>
      <c r="H285" s="171">
        <v>-6.4</v>
      </c>
      <c r="I285" s="172"/>
      <c r="L285" s="167"/>
      <c r="M285" s="173"/>
      <c r="N285" s="174"/>
      <c r="O285" s="174"/>
      <c r="P285" s="174"/>
      <c r="Q285" s="174"/>
      <c r="R285" s="174"/>
      <c r="S285" s="174"/>
      <c r="T285" s="175"/>
      <c r="AT285" s="169" t="s">
        <v>172</v>
      </c>
      <c r="AU285" s="169" t="s">
        <v>83</v>
      </c>
      <c r="AV285" s="12" t="s">
        <v>83</v>
      </c>
      <c r="AW285" s="12" t="s">
        <v>34</v>
      </c>
      <c r="AX285" s="12" t="s">
        <v>74</v>
      </c>
      <c r="AY285" s="169" t="s">
        <v>117</v>
      </c>
    </row>
    <row r="286" spans="2:65" s="12" customFormat="1" ht="11.25">
      <c r="B286" s="167"/>
      <c r="D286" s="168" t="s">
        <v>172</v>
      </c>
      <c r="E286" s="169" t="s">
        <v>3</v>
      </c>
      <c r="F286" s="170" t="s">
        <v>529</v>
      </c>
      <c r="H286" s="171">
        <v>-4.9880000000000004</v>
      </c>
      <c r="I286" s="172"/>
      <c r="L286" s="167"/>
      <c r="M286" s="173"/>
      <c r="N286" s="174"/>
      <c r="O286" s="174"/>
      <c r="P286" s="174"/>
      <c r="Q286" s="174"/>
      <c r="R286" s="174"/>
      <c r="S286" s="174"/>
      <c r="T286" s="175"/>
      <c r="AT286" s="169" t="s">
        <v>172</v>
      </c>
      <c r="AU286" s="169" t="s">
        <v>83</v>
      </c>
      <c r="AV286" s="12" t="s">
        <v>83</v>
      </c>
      <c r="AW286" s="12" t="s">
        <v>34</v>
      </c>
      <c r="AX286" s="12" t="s">
        <v>74</v>
      </c>
      <c r="AY286" s="169" t="s">
        <v>117</v>
      </c>
    </row>
    <row r="287" spans="2:65" s="12" customFormat="1" ht="11.25">
      <c r="B287" s="167"/>
      <c r="D287" s="168" t="s">
        <v>172</v>
      </c>
      <c r="E287" s="169" t="s">
        <v>3</v>
      </c>
      <c r="F287" s="170" t="s">
        <v>530</v>
      </c>
      <c r="H287" s="171">
        <v>-1.86</v>
      </c>
      <c r="I287" s="172"/>
      <c r="L287" s="167"/>
      <c r="M287" s="173"/>
      <c r="N287" s="174"/>
      <c r="O287" s="174"/>
      <c r="P287" s="174"/>
      <c r="Q287" s="174"/>
      <c r="R287" s="174"/>
      <c r="S287" s="174"/>
      <c r="T287" s="175"/>
      <c r="AT287" s="169" t="s">
        <v>172</v>
      </c>
      <c r="AU287" s="169" t="s">
        <v>83</v>
      </c>
      <c r="AV287" s="12" t="s">
        <v>83</v>
      </c>
      <c r="AW287" s="12" t="s">
        <v>34</v>
      </c>
      <c r="AX287" s="12" t="s">
        <v>74</v>
      </c>
      <c r="AY287" s="169" t="s">
        <v>117</v>
      </c>
    </row>
    <row r="288" spans="2:65" s="12" customFormat="1" ht="11.25">
      <c r="B288" s="167"/>
      <c r="D288" s="168" t="s">
        <v>172</v>
      </c>
      <c r="E288" s="169" t="s">
        <v>3</v>
      </c>
      <c r="F288" s="170" t="s">
        <v>531</v>
      </c>
      <c r="H288" s="171">
        <v>-20.646000000000001</v>
      </c>
      <c r="I288" s="172"/>
      <c r="L288" s="167"/>
      <c r="M288" s="173"/>
      <c r="N288" s="174"/>
      <c r="O288" s="174"/>
      <c r="P288" s="174"/>
      <c r="Q288" s="174"/>
      <c r="R288" s="174"/>
      <c r="S288" s="174"/>
      <c r="T288" s="175"/>
      <c r="AT288" s="169" t="s">
        <v>172</v>
      </c>
      <c r="AU288" s="169" t="s">
        <v>83</v>
      </c>
      <c r="AV288" s="12" t="s">
        <v>83</v>
      </c>
      <c r="AW288" s="12" t="s">
        <v>34</v>
      </c>
      <c r="AX288" s="12" t="s">
        <v>74</v>
      </c>
      <c r="AY288" s="169" t="s">
        <v>117</v>
      </c>
    </row>
    <row r="289" spans="2:65" s="12" customFormat="1" ht="11.25">
      <c r="B289" s="167"/>
      <c r="D289" s="168" t="s">
        <v>172</v>
      </c>
      <c r="E289" s="169" t="s">
        <v>3</v>
      </c>
      <c r="F289" s="170" t="s">
        <v>532</v>
      </c>
      <c r="H289" s="171">
        <v>-1.08</v>
      </c>
      <c r="I289" s="172"/>
      <c r="L289" s="167"/>
      <c r="M289" s="173"/>
      <c r="N289" s="174"/>
      <c r="O289" s="174"/>
      <c r="P289" s="174"/>
      <c r="Q289" s="174"/>
      <c r="R289" s="174"/>
      <c r="S289" s="174"/>
      <c r="T289" s="175"/>
      <c r="AT289" s="169" t="s">
        <v>172</v>
      </c>
      <c r="AU289" s="169" t="s">
        <v>83</v>
      </c>
      <c r="AV289" s="12" t="s">
        <v>83</v>
      </c>
      <c r="AW289" s="12" t="s">
        <v>34</v>
      </c>
      <c r="AX289" s="12" t="s">
        <v>74</v>
      </c>
      <c r="AY289" s="169" t="s">
        <v>117</v>
      </c>
    </row>
    <row r="290" spans="2:65" s="12" customFormat="1" ht="11.25">
      <c r="B290" s="167"/>
      <c r="D290" s="168" t="s">
        <v>172</v>
      </c>
      <c r="E290" s="169" t="s">
        <v>3</v>
      </c>
      <c r="F290" s="170" t="s">
        <v>533</v>
      </c>
      <c r="H290" s="171">
        <v>2.536</v>
      </c>
      <c r="I290" s="172"/>
      <c r="L290" s="167"/>
      <c r="M290" s="173"/>
      <c r="N290" s="174"/>
      <c r="O290" s="174"/>
      <c r="P290" s="174"/>
      <c r="Q290" s="174"/>
      <c r="R290" s="174"/>
      <c r="S290" s="174"/>
      <c r="T290" s="175"/>
      <c r="AT290" s="169" t="s">
        <v>172</v>
      </c>
      <c r="AU290" s="169" t="s">
        <v>83</v>
      </c>
      <c r="AV290" s="12" t="s">
        <v>83</v>
      </c>
      <c r="AW290" s="12" t="s">
        <v>34</v>
      </c>
      <c r="AX290" s="12" t="s">
        <v>74</v>
      </c>
      <c r="AY290" s="169" t="s">
        <v>117</v>
      </c>
    </row>
    <row r="291" spans="2:65" s="12" customFormat="1" ht="11.25">
      <c r="B291" s="167"/>
      <c r="D291" s="168" t="s">
        <v>172</v>
      </c>
      <c r="E291" s="169" t="s">
        <v>3</v>
      </c>
      <c r="F291" s="170" t="s">
        <v>534</v>
      </c>
      <c r="H291" s="171">
        <v>0.98599999999999999</v>
      </c>
      <c r="I291" s="172"/>
      <c r="L291" s="167"/>
      <c r="M291" s="173"/>
      <c r="N291" s="174"/>
      <c r="O291" s="174"/>
      <c r="P291" s="174"/>
      <c r="Q291" s="174"/>
      <c r="R291" s="174"/>
      <c r="S291" s="174"/>
      <c r="T291" s="175"/>
      <c r="AT291" s="169" t="s">
        <v>172</v>
      </c>
      <c r="AU291" s="169" t="s">
        <v>83</v>
      </c>
      <c r="AV291" s="12" t="s">
        <v>83</v>
      </c>
      <c r="AW291" s="12" t="s">
        <v>34</v>
      </c>
      <c r="AX291" s="12" t="s">
        <v>74</v>
      </c>
      <c r="AY291" s="169" t="s">
        <v>117</v>
      </c>
    </row>
    <row r="292" spans="2:65" s="12" customFormat="1" ht="11.25">
      <c r="B292" s="167"/>
      <c r="D292" s="168" t="s">
        <v>172</v>
      </c>
      <c r="E292" s="169" t="s">
        <v>3</v>
      </c>
      <c r="F292" s="170" t="s">
        <v>535</v>
      </c>
      <c r="H292" s="171">
        <v>3.9039999999999999</v>
      </c>
      <c r="I292" s="172"/>
      <c r="L292" s="167"/>
      <c r="M292" s="173"/>
      <c r="N292" s="174"/>
      <c r="O292" s="174"/>
      <c r="P292" s="174"/>
      <c r="Q292" s="174"/>
      <c r="R292" s="174"/>
      <c r="S292" s="174"/>
      <c r="T292" s="175"/>
      <c r="AT292" s="169" t="s">
        <v>172</v>
      </c>
      <c r="AU292" s="169" t="s">
        <v>83</v>
      </c>
      <c r="AV292" s="12" t="s">
        <v>83</v>
      </c>
      <c r="AW292" s="12" t="s">
        <v>34</v>
      </c>
      <c r="AX292" s="12" t="s">
        <v>74</v>
      </c>
      <c r="AY292" s="169" t="s">
        <v>117</v>
      </c>
    </row>
    <row r="293" spans="2:65" s="12" customFormat="1" ht="11.25">
      <c r="B293" s="167"/>
      <c r="D293" s="168" t="s">
        <v>172</v>
      </c>
      <c r="E293" s="169" t="s">
        <v>3</v>
      </c>
      <c r="F293" s="170" t="s">
        <v>536</v>
      </c>
      <c r="H293" s="171">
        <v>0.66</v>
      </c>
      <c r="I293" s="172"/>
      <c r="L293" s="167"/>
      <c r="M293" s="173"/>
      <c r="N293" s="174"/>
      <c r="O293" s="174"/>
      <c r="P293" s="174"/>
      <c r="Q293" s="174"/>
      <c r="R293" s="174"/>
      <c r="S293" s="174"/>
      <c r="T293" s="175"/>
      <c r="AT293" s="169" t="s">
        <v>172</v>
      </c>
      <c r="AU293" s="169" t="s">
        <v>83</v>
      </c>
      <c r="AV293" s="12" t="s">
        <v>83</v>
      </c>
      <c r="AW293" s="12" t="s">
        <v>34</v>
      </c>
      <c r="AX293" s="12" t="s">
        <v>74</v>
      </c>
      <c r="AY293" s="169" t="s">
        <v>117</v>
      </c>
    </row>
    <row r="294" spans="2:65" s="12" customFormat="1" ht="11.25">
      <c r="B294" s="167"/>
      <c r="D294" s="168" t="s">
        <v>172</v>
      </c>
      <c r="E294" s="169" t="s">
        <v>3</v>
      </c>
      <c r="F294" s="170" t="s">
        <v>470</v>
      </c>
      <c r="H294" s="171">
        <v>325.27</v>
      </c>
      <c r="I294" s="172"/>
      <c r="L294" s="167"/>
      <c r="M294" s="173"/>
      <c r="N294" s="174"/>
      <c r="O294" s="174"/>
      <c r="P294" s="174"/>
      <c r="Q294" s="174"/>
      <c r="R294" s="174"/>
      <c r="S294" s="174"/>
      <c r="T294" s="175"/>
      <c r="AT294" s="169" t="s">
        <v>172</v>
      </c>
      <c r="AU294" s="169" t="s">
        <v>83</v>
      </c>
      <c r="AV294" s="12" t="s">
        <v>83</v>
      </c>
      <c r="AW294" s="12" t="s">
        <v>34</v>
      </c>
      <c r="AX294" s="12" t="s">
        <v>74</v>
      </c>
      <c r="AY294" s="169" t="s">
        <v>117</v>
      </c>
    </row>
    <row r="295" spans="2:65" s="14" customFormat="1" ht="11.25">
      <c r="B295" s="183"/>
      <c r="D295" s="168" t="s">
        <v>172</v>
      </c>
      <c r="E295" s="184" t="s">
        <v>134</v>
      </c>
      <c r="F295" s="185" t="s">
        <v>225</v>
      </c>
      <c r="H295" s="186">
        <v>534.46199999999999</v>
      </c>
      <c r="I295" s="187"/>
      <c r="L295" s="183"/>
      <c r="M295" s="188"/>
      <c r="N295" s="189"/>
      <c r="O295" s="189"/>
      <c r="P295" s="189"/>
      <c r="Q295" s="189"/>
      <c r="R295" s="189"/>
      <c r="S295" s="189"/>
      <c r="T295" s="190"/>
      <c r="AT295" s="184" t="s">
        <v>172</v>
      </c>
      <c r="AU295" s="184" t="s">
        <v>83</v>
      </c>
      <c r="AV295" s="14" t="s">
        <v>170</v>
      </c>
      <c r="AW295" s="14" t="s">
        <v>34</v>
      </c>
      <c r="AX295" s="14" t="s">
        <v>81</v>
      </c>
      <c r="AY295" s="184" t="s">
        <v>117</v>
      </c>
    </row>
    <row r="296" spans="2:65" s="1" customFormat="1" ht="21.75" customHeight="1">
      <c r="B296" s="147"/>
      <c r="C296" s="148" t="s">
        <v>537</v>
      </c>
      <c r="D296" s="148" t="s">
        <v>120</v>
      </c>
      <c r="E296" s="149" t="s">
        <v>538</v>
      </c>
      <c r="F296" s="150" t="s">
        <v>539</v>
      </c>
      <c r="G296" s="151" t="s">
        <v>169</v>
      </c>
      <c r="H296" s="166">
        <v>5318.9120000000003</v>
      </c>
      <c r="I296" s="153"/>
      <c r="J296" s="154">
        <f>ROUND(I296*H296,2)</f>
        <v>0</v>
      </c>
      <c r="K296" s="150" t="s">
        <v>124</v>
      </c>
      <c r="L296" s="31"/>
      <c r="M296" s="155" t="s">
        <v>3</v>
      </c>
      <c r="N296" s="156" t="s">
        <v>45</v>
      </c>
      <c r="O296" s="50"/>
      <c r="P296" s="157">
        <f>O296*H296</f>
        <v>0</v>
      </c>
      <c r="Q296" s="157">
        <v>3.2000000000000003E-4</v>
      </c>
      <c r="R296" s="157">
        <f>Q296*H296</f>
        <v>1.7020518400000002</v>
      </c>
      <c r="S296" s="157">
        <v>0</v>
      </c>
      <c r="T296" s="158">
        <f>S296*H296</f>
        <v>0</v>
      </c>
      <c r="AR296" s="17" t="s">
        <v>237</v>
      </c>
      <c r="AT296" s="17" t="s">
        <v>120</v>
      </c>
      <c r="AU296" s="17" t="s">
        <v>83</v>
      </c>
      <c r="AY296" s="17" t="s">
        <v>117</v>
      </c>
      <c r="BE296" s="159">
        <f>IF(N296="základní",J296,0)</f>
        <v>0</v>
      </c>
      <c r="BF296" s="159">
        <f>IF(N296="snížená",J296,0)</f>
        <v>0</v>
      </c>
      <c r="BG296" s="159">
        <f>IF(N296="zákl. přenesená",J296,0)</f>
        <v>0</v>
      </c>
      <c r="BH296" s="159">
        <f>IF(N296="sníž. přenesená",J296,0)</f>
        <v>0</v>
      </c>
      <c r="BI296" s="159">
        <f>IF(N296="nulová",J296,0)</f>
        <v>0</v>
      </c>
      <c r="BJ296" s="17" t="s">
        <v>81</v>
      </c>
      <c r="BK296" s="159">
        <f>ROUND(I296*H296,2)</f>
        <v>0</v>
      </c>
      <c r="BL296" s="17" t="s">
        <v>237</v>
      </c>
      <c r="BM296" s="17" t="s">
        <v>540</v>
      </c>
    </row>
    <row r="297" spans="2:65" s="12" customFormat="1" ht="11.25">
      <c r="B297" s="167"/>
      <c r="D297" s="168" t="s">
        <v>172</v>
      </c>
      <c r="E297" s="169" t="s">
        <v>3</v>
      </c>
      <c r="F297" s="170" t="s">
        <v>471</v>
      </c>
      <c r="H297" s="171">
        <v>1662.4670000000001</v>
      </c>
      <c r="I297" s="172"/>
      <c r="L297" s="167"/>
      <c r="M297" s="173"/>
      <c r="N297" s="174"/>
      <c r="O297" s="174"/>
      <c r="P297" s="174"/>
      <c r="Q297" s="174"/>
      <c r="R297" s="174"/>
      <c r="S297" s="174"/>
      <c r="T297" s="175"/>
      <c r="AT297" s="169" t="s">
        <v>172</v>
      </c>
      <c r="AU297" s="169" t="s">
        <v>83</v>
      </c>
      <c r="AV297" s="12" t="s">
        <v>83</v>
      </c>
      <c r="AW297" s="12" t="s">
        <v>34</v>
      </c>
      <c r="AX297" s="12" t="s">
        <v>74</v>
      </c>
      <c r="AY297" s="169" t="s">
        <v>117</v>
      </c>
    </row>
    <row r="298" spans="2:65" s="12" customFormat="1" ht="11.25">
      <c r="B298" s="167"/>
      <c r="D298" s="168" t="s">
        <v>172</v>
      </c>
      <c r="E298" s="169" t="s">
        <v>3</v>
      </c>
      <c r="F298" s="170" t="s">
        <v>541</v>
      </c>
      <c r="H298" s="171">
        <v>2419.56</v>
      </c>
      <c r="I298" s="172"/>
      <c r="L298" s="167"/>
      <c r="M298" s="173"/>
      <c r="N298" s="174"/>
      <c r="O298" s="174"/>
      <c r="P298" s="174"/>
      <c r="Q298" s="174"/>
      <c r="R298" s="174"/>
      <c r="S298" s="174"/>
      <c r="T298" s="175"/>
      <c r="AT298" s="169" t="s">
        <v>172</v>
      </c>
      <c r="AU298" s="169" t="s">
        <v>83</v>
      </c>
      <c r="AV298" s="12" t="s">
        <v>83</v>
      </c>
      <c r="AW298" s="12" t="s">
        <v>34</v>
      </c>
      <c r="AX298" s="12" t="s">
        <v>74</v>
      </c>
      <c r="AY298" s="169" t="s">
        <v>117</v>
      </c>
    </row>
    <row r="299" spans="2:65" s="12" customFormat="1" ht="11.25">
      <c r="B299" s="167"/>
      <c r="D299" s="168" t="s">
        <v>172</v>
      </c>
      <c r="E299" s="169" t="s">
        <v>3</v>
      </c>
      <c r="F299" s="170" t="s">
        <v>542</v>
      </c>
      <c r="H299" s="171">
        <v>-95.58</v>
      </c>
      <c r="I299" s="172"/>
      <c r="L299" s="167"/>
      <c r="M299" s="173"/>
      <c r="N299" s="174"/>
      <c r="O299" s="174"/>
      <c r="P299" s="174"/>
      <c r="Q299" s="174"/>
      <c r="R299" s="174"/>
      <c r="S299" s="174"/>
      <c r="T299" s="175"/>
      <c r="AT299" s="169" t="s">
        <v>172</v>
      </c>
      <c r="AU299" s="169" t="s">
        <v>83</v>
      </c>
      <c r="AV299" s="12" t="s">
        <v>83</v>
      </c>
      <c r="AW299" s="12" t="s">
        <v>34</v>
      </c>
      <c r="AX299" s="12" t="s">
        <v>74</v>
      </c>
      <c r="AY299" s="169" t="s">
        <v>117</v>
      </c>
    </row>
    <row r="300" spans="2:65" s="12" customFormat="1" ht="11.25">
      <c r="B300" s="167"/>
      <c r="D300" s="168" t="s">
        <v>172</v>
      </c>
      <c r="E300" s="169" t="s">
        <v>3</v>
      </c>
      <c r="F300" s="170" t="s">
        <v>543</v>
      </c>
      <c r="H300" s="171">
        <v>-69.731999999999999</v>
      </c>
      <c r="I300" s="172"/>
      <c r="L300" s="167"/>
      <c r="M300" s="173"/>
      <c r="N300" s="174"/>
      <c r="O300" s="174"/>
      <c r="P300" s="174"/>
      <c r="Q300" s="174"/>
      <c r="R300" s="174"/>
      <c r="S300" s="174"/>
      <c r="T300" s="175"/>
      <c r="AT300" s="169" t="s">
        <v>172</v>
      </c>
      <c r="AU300" s="169" t="s">
        <v>83</v>
      </c>
      <c r="AV300" s="12" t="s">
        <v>83</v>
      </c>
      <c r="AW300" s="12" t="s">
        <v>34</v>
      </c>
      <c r="AX300" s="12" t="s">
        <v>74</v>
      </c>
      <c r="AY300" s="169" t="s">
        <v>117</v>
      </c>
    </row>
    <row r="301" spans="2:65" s="12" customFormat="1" ht="11.25">
      <c r="B301" s="167"/>
      <c r="D301" s="168" t="s">
        <v>172</v>
      </c>
      <c r="E301" s="169" t="s">
        <v>3</v>
      </c>
      <c r="F301" s="170" t="s">
        <v>544</v>
      </c>
      <c r="H301" s="171">
        <v>-39.335999999999999</v>
      </c>
      <c r="I301" s="172"/>
      <c r="L301" s="167"/>
      <c r="M301" s="173"/>
      <c r="N301" s="174"/>
      <c r="O301" s="174"/>
      <c r="P301" s="174"/>
      <c r="Q301" s="174"/>
      <c r="R301" s="174"/>
      <c r="S301" s="174"/>
      <c r="T301" s="175"/>
      <c r="AT301" s="169" t="s">
        <v>172</v>
      </c>
      <c r="AU301" s="169" t="s">
        <v>83</v>
      </c>
      <c r="AV301" s="12" t="s">
        <v>83</v>
      </c>
      <c r="AW301" s="12" t="s">
        <v>34</v>
      </c>
      <c r="AX301" s="12" t="s">
        <v>74</v>
      </c>
      <c r="AY301" s="169" t="s">
        <v>117</v>
      </c>
    </row>
    <row r="302" spans="2:65" s="12" customFormat="1" ht="11.25">
      <c r="B302" s="167"/>
      <c r="D302" s="168" t="s">
        <v>172</v>
      </c>
      <c r="E302" s="169" t="s">
        <v>3</v>
      </c>
      <c r="F302" s="170" t="s">
        <v>545</v>
      </c>
      <c r="H302" s="171">
        <v>-4.83</v>
      </c>
      <c r="I302" s="172"/>
      <c r="L302" s="167"/>
      <c r="M302" s="173"/>
      <c r="N302" s="174"/>
      <c r="O302" s="174"/>
      <c r="P302" s="174"/>
      <c r="Q302" s="174"/>
      <c r="R302" s="174"/>
      <c r="S302" s="174"/>
      <c r="T302" s="175"/>
      <c r="AT302" s="169" t="s">
        <v>172</v>
      </c>
      <c r="AU302" s="169" t="s">
        <v>83</v>
      </c>
      <c r="AV302" s="12" t="s">
        <v>83</v>
      </c>
      <c r="AW302" s="12" t="s">
        <v>34</v>
      </c>
      <c r="AX302" s="12" t="s">
        <v>74</v>
      </c>
      <c r="AY302" s="169" t="s">
        <v>117</v>
      </c>
    </row>
    <row r="303" spans="2:65" s="12" customFormat="1" ht="11.25">
      <c r="B303" s="167"/>
      <c r="D303" s="168" t="s">
        <v>172</v>
      </c>
      <c r="E303" s="169" t="s">
        <v>3</v>
      </c>
      <c r="F303" s="170" t="s">
        <v>546</v>
      </c>
      <c r="H303" s="171">
        <v>-3.6</v>
      </c>
      <c r="I303" s="172"/>
      <c r="L303" s="167"/>
      <c r="M303" s="173"/>
      <c r="N303" s="174"/>
      <c r="O303" s="174"/>
      <c r="P303" s="174"/>
      <c r="Q303" s="174"/>
      <c r="R303" s="174"/>
      <c r="S303" s="174"/>
      <c r="T303" s="175"/>
      <c r="AT303" s="169" t="s">
        <v>172</v>
      </c>
      <c r="AU303" s="169" t="s">
        <v>83</v>
      </c>
      <c r="AV303" s="12" t="s">
        <v>83</v>
      </c>
      <c r="AW303" s="12" t="s">
        <v>34</v>
      </c>
      <c r="AX303" s="12" t="s">
        <v>74</v>
      </c>
      <c r="AY303" s="169" t="s">
        <v>117</v>
      </c>
    </row>
    <row r="304" spans="2:65" s="12" customFormat="1" ht="11.25">
      <c r="B304" s="167"/>
      <c r="D304" s="168" t="s">
        <v>172</v>
      </c>
      <c r="E304" s="169" t="s">
        <v>3</v>
      </c>
      <c r="F304" s="170" t="s">
        <v>547</v>
      </c>
      <c r="H304" s="171">
        <v>34.200000000000003</v>
      </c>
      <c r="I304" s="172"/>
      <c r="L304" s="167"/>
      <c r="M304" s="173"/>
      <c r="N304" s="174"/>
      <c r="O304" s="174"/>
      <c r="P304" s="174"/>
      <c r="Q304" s="174"/>
      <c r="R304" s="174"/>
      <c r="S304" s="174"/>
      <c r="T304" s="175"/>
      <c r="AT304" s="169" t="s">
        <v>172</v>
      </c>
      <c r="AU304" s="169" t="s">
        <v>83</v>
      </c>
      <c r="AV304" s="12" t="s">
        <v>83</v>
      </c>
      <c r="AW304" s="12" t="s">
        <v>34</v>
      </c>
      <c r="AX304" s="12" t="s">
        <v>74</v>
      </c>
      <c r="AY304" s="169" t="s">
        <v>117</v>
      </c>
    </row>
    <row r="305" spans="2:51" s="12" customFormat="1" ht="11.25">
      <c r="B305" s="167"/>
      <c r="D305" s="168" t="s">
        <v>172</v>
      </c>
      <c r="E305" s="169" t="s">
        <v>3</v>
      </c>
      <c r="F305" s="170" t="s">
        <v>548</v>
      </c>
      <c r="H305" s="171">
        <v>24.856000000000002</v>
      </c>
      <c r="I305" s="172"/>
      <c r="L305" s="167"/>
      <c r="M305" s="173"/>
      <c r="N305" s="174"/>
      <c r="O305" s="174"/>
      <c r="P305" s="174"/>
      <c r="Q305" s="174"/>
      <c r="R305" s="174"/>
      <c r="S305" s="174"/>
      <c r="T305" s="175"/>
      <c r="AT305" s="169" t="s">
        <v>172</v>
      </c>
      <c r="AU305" s="169" t="s">
        <v>83</v>
      </c>
      <c r="AV305" s="12" t="s">
        <v>83</v>
      </c>
      <c r="AW305" s="12" t="s">
        <v>34</v>
      </c>
      <c r="AX305" s="12" t="s">
        <v>74</v>
      </c>
      <c r="AY305" s="169" t="s">
        <v>117</v>
      </c>
    </row>
    <row r="306" spans="2:51" s="12" customFormat="1" ht="11.25">
      <c r="B306" s="167"/>
      <c r="D306" s="168" t="s">
        <v>172</v>
      </c>
      <c r="E306" s="169" t="s">
        <v>3</v>
      </c>
      <c r="F306" s="170" t="s">
        <v>549</v>
      </c>
      <c r="H306" s="171">
        <v>38.32</v>
      </c>
      <c r="I306" s="172"/>
      <c r="L306" s="167"/>
      <c r="M306" s="173"/>
      <c r="N306" s="174"/>
      <c r="O306" s="174"/>
      <c r="P306" s="174"/>
      <c r="Q306" s="174"/>
      <c r="R306" s="174"/>
      <c r="S306" s="174"/>
      <c r="T306" s="175"/>
      <c r="AT306" s="169" t="s">
        <v>172</v>
      </c>
      <c r="AU306" s="169" t="s">
        <v>83</v>
      </c>
      <c r="AV306" s="12" t="s">
        <v>83</v>
      </c>
      <c r="AW306" s="12" t="s">
        <v>34</v>
      </c>
      <c r="AX306" s="12" t="s">
        <v>74</v>
      </c>
      <c r="AY306" s="169" t="s">
        <v>117</v>
      </c>
    </row>
    <row r="307" spans="2:51" s="12" customFormat="1" ht="11.25">
      <c r="B307" s="167"/>
      <c r="D307" s="168" t="s">
        <v>172</v>
      </c>
      <c r="E307" s="169" t="s">
        <v>3</v>
      </c>
      <c r="F307" s="170" t="s">
        <v>550</v>
      </c>
      <c r="H307" s="171">
        <v>1.3</v>
      </c>
      <c r="I307" s="172"/>
      <c r="L307" s="167"/>
      <c r="M307" s="173"/>
      <c r="N307" s="174"/>
      <c r="O307" s="174"/>
      <c r="P307" s="174"/>
      <c r="Q307" s="174"/>
      <c r="R307" s="174"/>
      <c r="S307" s="174"/>
      <c r="T307" s="175"/>
      <c r="AT307" s="169" t="s">
        <v>172</v>
      </c>
      <c r="AU307" s="169" t="s">
        <v>83</v>
      </c>
      <c r="AV307" s="12" t="s">
        <v>83</v>
      </c>
      <c r="AW307" s="12" t="s">
        <v>34</v>
      </c>
      <c r="AX307" s="12" t="s">
        <v>74</v>
      </c>
      <c r="AY307" s="169" t="s">
        <v>117</v>
      </c>
    </row>
    <row r="308" spans="2:51" s="12" customFormat="1" ht="11.25">
      <c r="B308" s="167"/>
      <c r="D308" s="168" t="s">
        <v>172</v>
      </c>
      <c r="E308" s="169" t="s">
        <v>3</v>
      </c>
      <c r="F308" s="170" t="s">
        <v>551</v>
      </c>
      <c r="H308" s="171">
        <v>1.1599999999999999</v>
      </c>
      <c r="I308" s="172"/>
      <c r="L308" s="167"/>
      <c r="M308" s="173"/>
      <c r="N308" s="174"/>
      <c r="O308" s="174"/>
      <c r="P308" s="174"/>
      <c r="Q308" s="174"/>
      <c r="R308" s="174"/>
      <c r="S308" s="174"/>
      <c r="T308" s="175"/>
      <c r="AT308" s="169" t="s">
        <v>172</v>
      </c>
      <c r="AU308" s="169" t="s">
        <v>83</v>
      </c>
      <c r="AV308" s="12" t="s">
        <v>83</v>
      </c>
      <c r="AW308" s="12" t="s">
        <v>34</v>
      </c>
      <c r="AX308" s="12" t="s">
        <v>74</v>
      </c>
      <c r="AY308" s="169" t="s">
        <v>117</v>
      </c>
    </row>
    <row r="309" spans="2:51" s="12" customFormat="1" ht="11.25">
      <c r="B309" s="167"/>
      <c r="D309" s="168" t="s">
        <v>172</v>
      </c>
      <c r="E309" s="169" t="s">
        <v>3</v>
      </c>
      <c r="F309" s="170" t="s">
        <v>552</v>
      </c>
      <c r="H309" s="171">
        <v>681.19899999999996</v>
      </c>
      <c r="I309" s="172"/>
      <c r="L309" s="167"/>
      <c r="M309" s="173"/>
      <c r="N309" s="174"/>
      <c r="O309" s="174"/>
      <c r="P309" s="174"/>
      <c r="Q309" s="174"/>
      <c r="R309" s="174"/>
      <c r="S309" s="174"/>
      <c r="T309" s="175"/>
      <c r="AT309" s="169" t="s">
        <v>172</v>
      </c>
      <c r="AU309" s="169" t="s">
        <v>83</v>
      </c>
      <c r="AV309" s="12" t="s">
        <v>83</v>
      </c>
      <c r="AW309" s="12" t="s">
        <v>34</v>
      </c>
      <c r="AX309" s="12" t="s">
        <v>74</v>
      </c>
      <c r="AY309" s="169" t="s">
        <v>117</v>
      </c>
    </row>
    <row r="310" spans="2:51" s="12" customFormat="1" ht="11.25">
      <c r="B310" s="167"/>
      <c r="D310" s="168" t="s">
        <v>172</v>
      </c>
      <c r="E310" s="169" t="s">
        <v>3</v>
      </c>
      <c r="F310" s="170" t="s">
        <v>472</v>
      </c>
      <c r="H310" s="171">
        <v>407.57799999999997</v>
      </c>
      <c r="I310" s="172"/>
      <c r="L310" s="167"/>
      <c r="M310" s="173"/>
      <c r="N310" s="174"/>
      <c r="O310" s="174"/>
      <c r="P310" s="174"/>
      <c r="Q310" s="174"/>
      <c r="R310" s="174"/>
      <c r="S310" s="174"/>
      <c r="T310" s="175"/>
      <c r="AT310" s="169" t="s">
        <v>172</v>
      </c>
      <c r="AU310" s="169" t="s">
        <v>83</v>
      </c>
      <c r="AV310" s="12" t="s">
        <v>83</v>
      </c>
      <c r="AW310" s="12" t="s">
        <v>34</v>
      </c>
      <c r="AX310" s="12" t="s">
        <v>74</v>
      </c>
      <c r="AY310" s="169" t="s">
        <v>117</v>
      </c>
    </row>
    <row r="311" spans="2:51" s="12" customFormat="1" ht="11.25">
      <c r="B311" s="167"/>
      <c r="D311" s="168" t="s">
        <v>172</v>
      </c>
      <c r="E311" s="169" t="s">
        <v>3</v>
      </c>
      <c r="F311" s="170" t="s">
        <v>553</v>
      </c>
      <c r="H311" s="171">
        <v>130.68</v>
      </c>
      <c r="I311" s="172"/>
      <c r="L311" s="167"/>
      <c r="M311" s="173"/>
      <c r="N311" s="174"/>
      <c r="O311" s="174"/>
      <c r="P311" s="174"/>
      <c r="Q311" s="174"/>
      <c r="R311" s="174"/>
      <c r="S311" s="174"/>
      <c r="T311" s="175"/>
      <c r="AT311" s="169" t="s">
        <v>172</v>
      </c>
      <c r="AU311" s="169" t="s">
        <v>83</v>
      </c>
      <c r="AV311" s="12" t="s">
        <v>83</v>
      </c>
      <c r="AW311" s="12" t="s">
        <v>34</v>
      </c>
      <c r="AX311" s="12" t="s">
        <v>74</v>
      </c>
      <c r="AY311" s="169" t="s">
        <v>117</v>
      </c>
    </row>
    <row r="312" spans="2:51" s="12" customFormat="1" ht="11.25">
      <c r="B312" s="167"/>
      <c r="D312" s="168" t="s">
        <v>172</v>
      </c>
      <c r="E312" s="169" t="s">
        <v>3</v>
      </c>
      <c r="F312" s="170" t="s">
        <v>554</v>
      </c>
      <c r="H312" s="171">
        <v>189.48599999999999</v>
      </c>
      <c r="I312" s="172"/>
      <c r="L312" s="167"/>
      <c r="M312" s="173"/>
      <c r="N312" s="174"/>
      <c r="O312" s="174"/>
      <c r="P312" s="174"/>
      <c r="Q312" s="174"/>
      <c r="R312" s="174"/>
      <c r="S312" s="174"/>
      <c r="T312" s="175"/>
      <c r="AT312" s="169" t="s">
        <v>172</v>
      </c>
      <c r="AU312" s="169" t="s">
        <v>83</v>
      </c>
      <c r="AV312" s="12" t="s">
        <v>83</v>
      </c>
      <c r="AW312" s="12" t="s">
        <v>34</v>
      </c>
      <c r="AX312" s="12" t="s">
        <v>74</v>
      </c>
      <c r="AY312" s="169" t="s">
        <v>117</v>
      </c>
    </row>
    <row r="313" spans="2:51" s="12" customFormat="1" ht="11.25">
      <c r="B313" s="167"/>
      <c r="D313" s="168" t="s">
        <v>172</v>
      </c>
      <c r="E313" s="169" t="s">
        <v>3</v>
      </c>
      <c r="F313" s="170" t="s">
        <v>555</v>
      </c>
      <c r="H313" s="171">
        <v>-13.34</v>
      </c>
      <c r="I313" s="172"/>
      <c r="L313" s="167"/>
      <c r="M313" s="173"/>
      <c r="N313" s="174"/>
      <c r="O313" s="174"/>
      <c r="P313" s="174"/>
      <c r="Q313" s="174"/>
      <c r="R313" s="174"/>
      <c r="S313" s="174"/>
      <c r="T313" s="175"/>
      <c r="AT313" s="169" t="s">
        <v>172</v>
      </c>
      <c r="AU313" s="169" t="s">
        <v>83</v>
      </c>
      <c r="AV313" s="12" t="s">
        <v>83</v>
      </c>
      <c r="AW313" s="12" t="s">
        <v>34</v>
      </c>
      <c r="AX313" s="12" t="s">
        <v>74</v>
      </c>
      <c r="AY313" s="169" t="s">
        <v>117</v>
      </c>
    </row>
    <row r="314" spans="2:51" s="12" customFormat="1" ht="11.25">
      <c r="B314" s="167"/>
      <c r="D314" s="168" t="s">
        <v>172</v>
      </c>
      <c r="E314" s="169" t="s">
        <v>3</v>
      </c>
      <c r="F314" s="170" t="s">
        <v>556</v>
      </c>
      <c r="H314" s="171">
        <v>-20.286000000000001</v>
      </c>
      <c r="I314" s="172"/>
      <c r="L314" s="167"/>
      <c r="M314" s="173"/>
      <c r="N314" s="174"/>
      <c r="O314" s="174"/>
      <c r="P314" s="174"/>
      <c r="Q314" s="174"/>
      <c r="R314" s="174"/>
      <c r="S314" s="174"/>
      <c r="T314" s="175"/>
      <c r="AT314" s="169" t="s">
        <v>172</v>
      </c>
      <c r="AU314" s="169" t="s">
        <v>83</v>
      </c>
      <c r="AV314" s="12" t="s">
        <v>83</v>
      </c>
      <c r="AW314" s="12" t="s">
        <v>34</v>
      </c>
      <c r="AX314" s="12" t="s">
        <v>74</v>
      </c>
      <c r="AY314" s="169" t="s">
        <v>117</v>
      </c>
    </row>
    <row r="315" spans="2:51" s="12" customFormat="1" ht="11.25">
      <c r="B315" s="167"/>
      <c r="D315" s="168" t="s">
        <v>172</v>
      </c>
      <c r="E315" s="169" t="s">
        <v>3</v>
      </c>
      <c r="F315" s="170" t="s">
        <v>557</v>
      </c>
      <c r="H315" s="171">
        <v>-2.5670000000000002</v>
      </c>
      <c r="I315" s="172"/>
      <c r="L315" s="167"/>
      <c r="M315" s="173"/>
      <c r="N315" s="174"/>
      <c r="O315" s="174"/>
      <c r="P315" s="174"/>
      <c r="Q315" s="174"/>
      <c r="R315" s="174"/>
      <c r="S315" s="174"/>
      <c r="T315" s="175"/>
      <c r="AT315" s="169" t="s">
        <v>172</v>
      </c>
      <c r="AU315" s="169" t="s">
        <v>83</v>
      </c>
      <c r="AV315" s="12" t="s">
        <v>83</v>
      </c>
      <c r="AW315" s="12" t="s">
        <v>34</v>
      </c>
      <c r="AX315" s="12" t="s">
        <v>74</v>
      </c>
      <c r="AY315" s="169" t="s">
        <v>117</v>
      </c>
    </row>
    <row r="316" spans="2:51" s="12" customFormat="1" ht="11.25">
      <c r="B316" s="167"/>
      <c r="D316" s="168" t="s">
        <v>172</v>
      </c>
      <c r="E316" s="169" t="s">
        <v>3</v>
      </c>
      <c r="F316" s="170" t="s">
        <v>557</v>
      </c>
      <c r="H316" s="171">
        <v>-2.5670000000000002</v>
      </c>
      <c r="I316" s="172"/>
      <c r="L316" s="167"/>
      <c r="M316" s="173"/>
      <c r="N316" s="174"/>
      <c r="O316" s="174"/>
      <c r="P316" s="174"/>
      <c r="Q316" s="174"/>
      <c r="R316" s="174"/>
      <c r="S316" s="174"/>
      <c r="T316" s="175"/>
      <c r="AT316" s="169" t="s">
        <v>172</v>
      </c>
      <c r="AU316" s="169" t="s">
        <v>83</v>
      </c>
      <c r="AV316" s="12" t="s">
        <v>83</v>
      </c>
      <c r="AW316" s="12" t="s">
        <v>34</v>
      </c>
      <c r="AX316" s="12" t="s">
        <v>74</v>
      </c>
      <c r="AY316" s="169" t="s">
        <v>117</v>
      </c>
    </row>
    <row r="317" spans="2:51" s="12" customFormat="1" ht="11.25">
      <c r="B317" s="167"/>
      <c r="D317" s="168" t="s">
        <v>172</v>
      </c>
      <c r="E317" s="169" t="s">
        <v>3</v>
      </c>
      <c r="F317" s="170" t="s">
        <v>558</v>
      </c>
      <c r="H317" s="171">
        <v>-0.93</v>
      </c>
      <c r="I317" s="172"/>
      <c r="L317" s="167"/>
      <c r="M317" s="173"/>
      <c r="N317" s="174"/>
      <c r="O317" s="174"/>
      <c r="P317" s="174"/>
      <c r="Q317" s="174"/>
      <c r="R317" s="174"/>
      <c r="S317" s="174"/>
      <c r="T317" s="175"/>
      <c r="AT317" s="169" t="s">
        <v>172</v>
      </c>
      <c r="AU317" s="169" t="s">
        <v>83</v>
      </c>
      <c r="AV317" s="12" t="s">
        <v>83</v>
      </c>
      <c r="AW317" s="12" t="s">
        <v>34</v>
      </c>
      <c r="AX317" s="12" t="s">
        <v>74</v>
      </c>
      <c r="AY317" s="169" t="s">
        <v>117</v>
      </c>
    </row>
    <row r="318" spans="2:51" s="12" customFormat="1" ht="11.25">
      <c r="B318" s="167"/>
      <c r="D318" s="168" t="s">
        <v>172</v>
      </c>
      <c r="E318" s="169" t="s">
        <v>3</v>
      </c>
      <c r="F318" s="170" t="s">
        <v>559</v>
      </c>
      <c r="H318" s="171">
        <v>-2.79</v>
      </c>
      <c r="I318" s="172"/>
      <c r="L318" s="167"/>
      <c r="M318" s="173"/>
      <c r="N318" s="174"/>
      <c r="O318" s="174"/>
      <c r="P318" s="174"/>
      <c r="Q318" s="174"/>
      <c r="R318" s="174"/>
      <c r="S318" s="174"/>
      <c r="T318" s="175"/>
      <c r="AT318" s="169" t="s">
        <v>172</v>
      </c>
      <c r="AU318" s="169" t="s">
        <v>83</v>
      </c>
      <c r="AV318" s="12" t="s">
        <v>83</v>
      </c>
      <c r="AW318" s="12" t="s">
        <v>34</v>
      </c>
      <c r="AX318" s="12" t="s">
        <v>74</v>
      </c>
      <c r="AY318" s="169" t="s">
        <v>117</v>
      </c>
    </row>
    <row r="319" spans="2:51" s="12" customFormat="1" ht="11.25">
      <c r="B319" s="167"/>
      <c r="D319" s="168" t="s">
        <v>172</v>
      </c>
      <c r="E319" s="169" t="s">
        <v>3</v>
      </c>
      <c r="F319" s="170" t="s">
        <v>560</v>
      </c>
      <c r="H319" s="171">
        <v>-12.577999999999999</v>
      </c>
      <c r="I319" s="172"/>
      <c r="L319" s="167"/>
      <c r="M319" s="173"/>
      <c r="N319" s="174"/>
      <c r="O319" s="174"/>
      <c r="P319" s="174"/>
      <c r="Q319" s="174"/>
      <c r="R319" s="174"/>
      <c r="S319" s="174"/>
      <c r="T319" s="175"/>
      <c r="AT319" s="169" t="s">
        <v>172</v>
      </c>
      <c r="AU319" s="169" t="s">
        <v>83</v>
      </c>
      <c r="AV319" s="12" t="s">
        <v>83</v>
      </c>
      <c r="AW319" s="12" t="s">
        <v>34</v>
      </c>
      <c r="AX319" s="12" t="s">
        <v>74</v>
      </c>
      <c r="AY319" s="169" t="s">
        <v>117</v>
      </c>
    </row>
    <row r="320" spans="2:51" s="12" customFormat="1" ht="11.25">
      <c r="B320" s="167"/>
      <c r="D320" s="168" t="s">
        <v>172</v>
      </c>
      <c r="E320" s="169" t="s">
        <v>3</v>
      </c>
      <c r="F320" s="170" t="s">
        <v>561</v>
      </c>
      <c r="H320" s="171">
        <v>-5.4</v>
      </c>
      <c r="I320" s="172"/>
      <c r="L320" s="167"/>
      <c r="M320" s="173"/>
      <c r="N320" s="174"/>
      <c r="O320" s="174"/>
      <c r="P320" s="174"/>
      <c r="Q320" s="174"/>
      <c r="R320" s="174"/>
      <c r="S320" s="174"/>
      <c r="T320" s="175"/>
      <c r="AT320" s="169" t="s">
        <v>172</v>
      </c>
      <c r="AU320" s="169" t="s">
        <v>83</v>
      </c>
      <c r="AV320" s="12" t="s">
        <v>83</v>
      </c>
      <c r="AW320" s="12" t="s">
        <v>34</v>
      </c>
      <c r="AX320" s="12" t="s">
        <v>74</v>
      </c>
      <c r="AY320" s="169" t="s">
        <v>117</v>
      </c>
    </row>
    <row r="321" spans="2:63" s="12" customFormat="1" ht="11.25">
      <c r="B321" s="167"/>
      <c r="D321" s="168" t="s">
        <v>172</v>
      </c>
      <c r="E321" s="169" t="s">
        <v>3</v>
      </c>
      <c r="F321" s="170" t="s">
        <v>562</v>
      </c>
      <c r="H321" s="171">
        <v>-8.76</v>
      </c>
      <c r="I321" s="172"/>
      <c r="L321" s="167"/>
      <c r="M321" s="173"/>
      <c r="N321" s="174"/>
      <c r="O321" s="174"/>
      <c r="P321" s="174"/>
      <c r="Q321" s="174"/>
      <c r="R321" s="174"/>
      <c r="S321" s="174"/>
      <c r="T321" s="175"/>
      <c r="AT321" s="169" t="s">
        <v>172</v>
      </c>
      <c r="AU321" s="169" t="s">
        <v>83</v>
      </c>
      <c r="AV321" s="12" t="s">
        <v>83</v>
      </c>
      <c r="AW321" s="12" t="s">
        <v>34</v>
      </c>
      <c r="AX321" s="12" t="s">
        <v>74</v>
      </c>
      <c r="AY321" s="169" t="s">
        <v>117</v>
      </c>
    </row>
    <row r="322" spans="2:63" s="12" customFormat="1" ht="11.25">
      <c r="B322" s="167"/>
      <c r="D322" s="168" t="s">
        <v>172</v>
      </c>
      <c r="E322" s="169" t="s">
        <v>3</v>
      </c>
      <c r="F322" s="170" t="s">
        <v>563</v>
      </c>
      <c r="H322" s="171">
        <v>-2.4</v>
      </c>
      <c r="I322" s="172"/>
      <c r="L322" s="167"/>
      <c r="M322" s="173"/>
      <c r="N322" s="174"/>
      <c r="O322" s="174"/>
      <c r="P322" s="174"/>
      <c r="Q322" s="174"/>
      <c r="R322" s="174"/>
      <c r="S322" s="174"/>
      <c r="T322" s="175"/>
      <c r="AT322" s="169" t="s">
        <v>172</v>
      </c>
      <c r="AU322" s="169" t="s">
        <v>83</v>
      </c>
      <c r="AV322" s="12" t="s">
        <v>83</v>
      </c>
      <c r="AW322" s="12" t="s">
        <v>34</v>
      </c>
      <c r="AX322" s="12" t="s">
        <v>74</v>
      </c>
      <c r="AY322" s="169" t="s">
        <v>117</v>
      </c>
    </row>
    <row r="323" spans="2:63" s="12" customFormat="1" ht="11.25">
      <c r="B323" s="167"/>
      <c r="D323" s="168" t="s">
        <v>172</v>
      </c>
      <c r="E323" s="169" t="s">
        <v>3</v>
      </c>
      <c r="F323" s="170" t="s">
        <v>564</v>
      </c>
      <c r="H323" s="171">
        <v>-1.6240000000000001</v>
      </c>
      <c r="I323" s="172"/>
      <c r="L323" s="167"/>
      <c r="M323" s="173"/>
      <c r="N323" s="174"/>
      <c r="O323" s="174"/>
      <c r="P323" s="174"/>
      <c r="Q323" s="174"/>
      <c r="R323" s="174"/>
      <c r="S323" s="174"/>
      <c r="T323" s="175"/>
      <c r="AT323" s="169" t="s">
        <v>172</v>
      </c>
      <c r="AU323" s="169" t="s">
        <v>83</v>
      </c>
      <c r="AV323" s="12" t="s">
        <v>83</v>
      </c>
      <c r="AW323" s="12" t="s">
        <v>34</v>
      </c>
      <c r="AX323" s="12" t="s">
        <v>74</v>
      </c>
      <c r="AY323" s="169" t="s">
        <v>117</v>
      </c>
    </row>
    <row r="324" spans="2:63" s="12" customFormat="1" ht="11.25">
      <c r="B324" s="167"/>
      <c r="D324" s="168" t="s">
        <v>172</v>
      </c>
      <c r="E324" s="169" t="s">
        <v>3</v>
      </c>
      <c r="F324" s="170" t="s">
        <v>565</v>
      </c>
      <c r="H324" s="171">
        <v>-2.9</v>
      </c>
      <c r="I324" s="172"/>
      <c r="L324" s="167"/>
      <c r="M324" s="173"/>
      <c r="N324" s="174"/>
      <c r="O324" s="174"/>
      <c r="P324" s="174"/>
      <c r="Q324" s="174"/>
      <c r="R324" s="174"/>
      <c r="S324" s="174"/>
      <c r="T324" s="175"/>
      <c r="AT324" s="169" t="s">
        <v>172</v>
      </c>
      <c r="AU324" s="169" t="s">
        <v>83</v>
      </c>
      <c r="AV324" s="12" t="s">
        <v>83</v>
      </c>
      <c r="AW324" s="12" t="s">
        <v>34</v>
      </c>
      <c r="AX324" s="12" t="s">
        <v>74</v>
      </c>
      <c r="AY324" s="169" t="s">
        <v>117</v>
      </c>
    </row>
    <row r="325" spans="2:63" s="12" customFormat="1" ht="11.25">
      <c r="B325" s="167"/>
      <c r="D325" s="168" t="s">
        <v>172</v>
      </c>
      <c r="E325" s="169" t="s">
        <v>3</v>
      </c>
      <c r="F325" s="170" t="s">
        <v>566</v>
      </c>
      <c r="H325" s="171">
        <v>-5.5</v>
      </c>
      <c r="I325" s="172"/>
      <c r="L325" s="167"/>
      <c r="M325" s="173"/>
      <c r="N325" s="174"/>
      <c r="O325" s="174"/>
      <c r="P325" s="174"/>
      <c r="Q325" s="174"/>
      <c r="R325" s="174"/>
      <c r="S325" s="174"/>
      <c r="T325" s="175"/>
      <c r="AT325" s="169" t="s">
        <v>172</v>
      </c>
      <c r="AU325" s="169" t="s">
        <v>83</v>
      </c>
      <c r="AV325" s="12" t="s">
        <v>83</v>
      </c>
      <c r="AW325" s="12" t="s">
        <v>34</v>
      </c>
      <c r="AX325" s="12" t="s">
        <v>74</v>
      </c>
      <c r="AY325" s="169" t="s">
        <v>117</v>
      </c>
    </row>
    <row r="326" spans="2:63" s="12" customFormat="1" ht="11.25">
      <c r="B326" s="167"/>
      <c r="D326" s="168" t="s">
        <v>172</v>
      </c>
      <c r="E326" s="169" t="s">
        <v>3</v>
      </c>
      <c r="F326" s="170" t="s">
        <v>567</v>
      </c>
      <c r="H326" s="171">
        <v>6</v>
      </c>
      <c r="I326" s="172"/>
      <c r="L326" s="167"/>
      <c r="M326" s="173"/>
      <c r="N326" s="174"/>
      <c r="O326" s="174"/>
      <c r="P326" s="174"/>
      <c r="Q326" s="174"/>
      <c r="R326" s="174"/>
      <c r="S326" s="174"/>
      <c r="T326" s="175"/>
      <c r="AT326" s="169" t="s">
        <v>172</v>
      </c>
      <c r="AU326" s="169" t="s">
        <v>83</v>
      </c>
      <c r="AV326" s="12" t="s">
        <v>83</v>
      </c>
      <c r="AW326" s="12" t="s">
        <v>34</v>
      </c>
      <c r="AX326" s="12" t="s">
        <v>74</v>
      </c>
      <c r="AY326" s="169" t="s">
        <v>117</v>
      </c>
    </row>
    <row r="327" spans="2:63" s="12" customFormat="1" ht="11.25">
      <c r="B327" s="167"/>
      <c r="D327" s="168" t="s">
        <v>172</v>
      </c>
      <c r="E327" s="169" t="s">
        <v>3</v>
      </c>
      <c r="F327" s="170" t="s">
        <v>568</v>
      </c>
      <c r="H327" s="171">
        <v>6.2880000000000003</v>
      </c>
      <c r="I327" s="172"/>
      <c r="L327" s="167"/>
      <c r="M327" s="173"/>
      <c r="N327" s="174"/>
      <c r="O327" s="174"/>
      <c r="P327" s="174"/>
      <c r="Q327" s="174"/>
      <c r="R327" s="174"/>
      <c r="S327" s="174"/>
      <c r="T327" s="175"/>
      <c r="AT327" s="169" t="s">
        <v>172</v>
      </c>
      <c r="AU327" s="169" t="s">
        <v>83</v>
      </c>
      <c r="AV327" s="12" t="s">
        <v>83</v>
      </c>
      <c r="AW327" s="12" t="s">
        <v>34</v>
      </c>
      <c r="AX327" s="12" t="s">
        <v>74</v>
      </c>
      <c r="AY327" s="169" t="s">
        <v>117</v>
      </c>
    </row>
    <row r="328" spans="2:63" s="12" customFormat="1" ht="11.25">
      <c r="B328" s="167"/>
      <c r="D328" s="168" t="s">
        <v>172</v>
      </c>
      <c r="E328" s="169" t="s">
        <v>3</v>
      </c>
      <c r="F328" s="170" t="s">
        <v>569</v>
      </c>
      <c r="H328" s="171">
        <v>2.5760000000000001</v>
      </c>
      <c r="I328" s="172"/>
      <c r="L328" s="167"/>
      <c r="M328" s="173"/>
      <c r="N328" s="174"/>
      <c r="O328" s="174"/>
      <c r="P328" s="174"/>
      <c r="Q328" s="174"/>
      <c r="R328" s="174"/>
      <c r="S328" s="174"/>
      <c r="T328" s="175"/>
      <c r="AT328" s="169" t="s">
        <v>172</v>
      </c>
      <c r="AU328" s="169" t="s">
        <v>83</v>
      </c>
      <c r="AV328" s="12" t="s">
        <v>83</v>
      </c>
      <c r="AW328" s="12" t="s">
        <v>34</v>
      </c>
      <c r="AX328" s="12" t="s">
        <v>74</v>
      </c>
      <c r="AY328" s="169" t="s">
        <v>117</v>
      </c>
    </row>
    <row r="329" spans="2:63" s="12" customFormat="1" ht="11.25">
      <c r="B329" s="167"/>
      <c r="D329" s="168" t="s">
        <v>172</v>
      </c>
      <c r="E329" s="169" t="s">
        <v>3</v>
      </c>
      <c r="F329" s="170" t="s">
        <v>570</v>
      </c>
      <c r="H329" s="171">
        <v>0.86</v>
      </c>
      <c r="I329" s="172"/>
      <c r="L329" s="167"/>
      <c r="M329" s="173"/>
      <c r="N329" s="174"/>
      <c r="O329" s="174"/>
      <c r="P329" s="174"/>
      <c r="Q329" s="174"/>
      <c r="R329" s="174"/>
      <c r="S329" s="174"/>
      <c r="T329" s="175"/>
      <c r="AT329" s="169" t="s">
        <v>172</v>
      </c>
      <c r="AU329" s="169" t="s">
        <v>83</v>
      </c>
      <c r="AV329" s="12" t="s">
        <v>83</v>
      </c>
      <c r="AW329" s="12" t="s">
        <v>34</v>
      </c>
      <c r="AX329" s="12" t="s">
        <v>74</v>
      </c>
      <c r="AY329" s="169" t="s">
        <v>117</v>
      </c>
    </row>
    <row r="330" spans="2:63" s="12" customFormat="1" ht="11.25">
      <c r="B330" s="167"/>
      <c r="D330" s="168" t="s">
        <v>172</v>
      </c>
      <c r="E330" s="169" t="s">
        <v>3</v>
      </c>
      <c r="F330" s="170" t="s">
        <v>571</v>
      </c>
      <c r="H330" s="171">
        <v>1.34</v>
      </c>
      <c r="I330" s="172"/>
      <c r="L330" s="167"/>
      <c r="M330" s="173"/>
      <c r="N330" s="174"/>
      <c r="O330" s="174"/>
      <c r="P330" s="174"/>
      <c r="Q330" s="174"/>
      <c r="R330" s="174"/>
      <c r="S330" s="174"/>
      <c r="T330" s="175"/>
      <c r="AT330" s="169" t="s">
        <v>172</v>
      </c>
      <c r="AU330" s="169" t="s">
        <v>83</v>
      </c>
      <c r="AV330" s="12" t="s">
        <v>83</v>
      </c>
      <c r="AW330" s="12" t="s">
        <v>34</v>
      </c>
      <c r="AX330" s="12" t="s">
        <v>74</v>
      </c>
      <c r="AY330" s="169" t="s">
        <v>117</v>
      </c>
    </row>
    <row r="331" spans="2:63" s="12" customFormat="1" ht="11.25">
      <c r="B331" s="167"/>
      <c r="D331" s="168" t="s">
        <v>172</v>
      </c>
      <c r="E331" s="169" t="s">
        <v>3</v>
      </c>
      <c r="F331" s="170" t="s">
        <v>572</v>
      </c>
      <c r="H331" s="171">
        <v>2.0739999999999998</v>
      </c>
      <c r="I331" s="172"/>
      <c r="L331" s="167"/>
      <c r="M331" s="173"/>
      <c r="N331" s="174"/>
      <c r="O331" s="174"/>
      <c r="P331" s="174"/>
      <c r="Q331" s="174"/>
      <c r="R331" s="174"/>
      <c r="S331" s="174"/>
      <c r="T331" s="175"/>
      <c r="AT331" s="169" t="s">
        <v>172</v>
      </c>
      <c r="AU331" s="169" t="s">
        <v>83</v>
      </c>
      <c r="AV331" s="12" t="s">
        <v>83</v>
      </c>
      <c r="AW331" s="12" t="s">
        <v>34</v>
      </c>
      <c r="AX331" s="12" t="s">
        <v>74</v>
      </c>
      <c r="AY331" s="169" t="s">
        <v>117</v>
      </c>
    </row>
    <row r="332" spans="2:63" s="12" customFormat="1" ht="11.25">
      <c r="B332" s="167"/>
      <c r="D332" s="168" t="s">
        <v>172</v>
      </c>
      <c r="E332" s="169" t="s">
        <v>3</v>
      </c>
      <c r="F332" s="170" t="s">
        <v>573</v>
      </c>
      <c r="H332" s="171">
        <v>1.92</v>
      </c>
      <c r="I332" s="172"/>
      <c r="L332" s="167"/>
      <c r="M332" s="173"/>
      <c r="N332" s="174"/>
      <c r="O332" s="174"/>
      <c r="P332" s="174"/>
      <c r="Q332" s="174"/>
      <c r="R332" s="174"/>
      <c r="S332" s="174"/>
      <c r="T332" s="175"/>
      <c r="AT332" s="169" t="s">
        <v>172</v>
      </c>
      <c r="AU332" s="169" t="s">
        <v>83</v>
      </c>
      <c r="AV332" s="12" t="s">
        <v>83</v>
      </c>
      <c r="AW332" s="12" t="s">
        <v>34</v>
      </c>
      <c r="AX332" s="12" t="s">
        <v>74</v>
      </c>
      <c r="AY332" s="169" t="s">
        <v>117</v>
      </c>
    </row>
    <row r="333" spans="2:63" s="12" customFormat="1" ht="11.25">
      <c r="B333" s="167"/>
      <c r="D333" s="168" t="s">
        <v>172</v>
      </c>
      <c r="E333" s="169" t="s">
        <v>3</v>
      </c>
      <c r="F333" s="170" t="s">
        <v>574</v>
      </c>
      <c r="H333" s="171">
        <v>1.768</v>
      </c>
      <c r="I333" s="172"/>
      <c r="L333" s="167"/>
      <c r="M333" s="173"/>
      <c r="N333" s="174"/>
      <c r="O333" s="174"/>
      <c r="P333" s="174"/>
      <c r="Q333" s="174"/>
      <c r="R333" s="174"/>
      <c r="S333" s="174"/>
      <c r="T333" s="175"/>
      <c r="AT333" s="169" t="s">
        <v>172</v>
      </c>
      <c r="AU333" s="169" t="s">
        <v>83</v>
      </c>
      <c r="AV333" s="12" t="s">
        <v>83</v>
      </c>
      <c r="AW333" s="12" t="s">
        <v>34</v>
      </c>
      <c r="AX333" s="12" t="s">
        <v>74</v>
      </c>
      <c r="AY333" s="169" t="s">
        <v>117</v>
      </c>
    </row>
    <row r="334" spans="2:63" s="14" customFormat="1" ht="11.25">
      <c r="B334" s="183"/>
      <c r="D334" s="168" t="s">
        <v>172</v>
      </c>
      <c r="E334" s="184" t="s">
        <v>137</v>
      </c>
      <c r="F334" s="185" t="s">
        <v>225</v>
      </c>
      <c r="H334" s="186">
        <v>5318.9120000000003</v>
      </c>
      <c r="I334" s="187"/>
      <c r="L334" s="183"/>
      <c r="M334" s="188"/>
      <c r="N334" s="189"/>
      <c r="O334" s="189"/>
      <c r="P334" s="189"/>
      <c r="Q334" s="189"/>
      <c r="R334" s="189"/>
      <c r="S334" s="189"/>
      <c r="T334" s="190"/>
      <c r="AT334" s="184" t="s">
        <v>172</v>
      </c>
      <c r="AU334" s="184" t="s">
        <v>83</v>
      </c>
      <c r="AV334" s="14" t="s">
        <v>170</v>
      </c>
      <c r="AW334" s="14" t="s">
        <v>34</v>
      </c>
      <c r="AX334" s="14" t="s">
        <v>81</v>
      </c>
      <c r="AY334" s="184" t="s">
        <v>117</v>
      </c>
    </row>
    <row r="335" spans="2:63" s="11" customFormat="1" ht="25.9" customHeight="1">
      <c r="B335" s="134"/>
      <c r="D335" s="135" t="s">
        <v>73</v>
      </c>
      <c r="E335" s="136" t="s">
        <v>247</v>
      </c>
      <c r="F335" s="136" t="s">
        <v>575</v>
      </c>
      <c r="I335" s="137"/>
      <c r="J335" s="138">
        <f>BK335</f>
        <v>0</v>
      </c>
      <c r="L335" s="134"/>
      <c r="M335" s="139"/>
      <c r="N335" s="140"/>
      <c r="O335" s="140"/>
      <c r="P335" s="141">
        <f>P336</f>
        <v>0</v>
      </c>
      <c r="Q335" s="140"/>
      <c r="R335" s="141">
        <f>R336</f>
        <v>0</v>
      </c>
      <c r="S335" s="140"/>
      <c r="T335" s="142">
        <f>T336</f>
        <v>0</v>
      </c>
      <c r="AR335" s="135" t="s">
        <v>146</v>
      </c>
      <c r="AT335" s="143" t="s">
        <v>73</v>
      </c>
      <c r="AU335" s="143" t="s">
        <v>74</v>
      </c>
      <c r="AY335" s="135" t="s">
        <v>117</v>
      </c>
      <c r="BK335" s="144">
        <f>BK336</f>
        <v>0</v>
      </c>
    </row>
    <row r="336" spans="2:63" s="11" customFormat="1" ht="22.9" customHeight="1">
      <c r="B336" s="134"/>
      <c r="D336" s="135" t="s">
        <v>73</v>
      </c>
      <c r="E336" s="145" t="s">
        <v>576</v>
      </c>
      <c r="F336" s="145" t="s">
        <v>577</v>
      </c>
      <c r="I336" s="137"/>
      <c r="J336" s="146">
        <f>BK336</f>
        <v>0</v>
      </c>
      <c r="L336" s="134"/>
      <c r="M336" s="139"/>
      <c r="N336" s="140"/>
      <c r="O336" s="140"/>
      <c r="P336" s="141">
        <f>SUM(P337:P339)</f>
        <v>0</v>
      </c>
      <c r="Q336" s="140"/>
      <c r="R336" s="141">
        <f>SUM(R337:R339)</f>
        <v>0</v>
      </c>
      <c r="S336" s="140"/>
      <c r="T336" s="142">
        <f>SUM(T337:T339)</f>
        <v>0</v>
      </c>
      <c r="AR336" s="135" t="s">
        <v>146</v>
      </c>
      <c r="AT336" s="143" t="s">
        <v>73</v>
      </c>
      <c r="AU336" s="143" t="s">
        <v>81</v>
      </c>
      <c r="AY336" s="135" t="s">
        <v>117</v>
      </c>
      <c r="BK336" s="144">
        <f>SUM(BK337:BK339)</f>
        <v>0</v>
      </c>
    </row>
    <row r="337" spans="2:65" s="1" customFormat="1" ht="16.350000000000001" customHeight="1">
      <c r="B337" s="147"/>
      <c r="C337" s="148" t="s">
        <v>578</v>
      </c>
      <c r="D337" s="148" t="s">
        <v>120</v>
      </c>
      <c r="E337" s="149" t="s">
        <v>579</v>
      </c>
      <c r="F337" s="150" t="s">
        <v>580</v>
      </c>
      <c r="G337" s="151" t="s">
        <v>244</v>
      </c>
      <c r="H337" s="166">
        <v>30</v>
      </c>
      <c r="I337" s="153"/>
      <c r="J337" s="154">
        <f>ROUND(I337*H337,2)</f>
        <v>0</v>
      </c>
      <c r="K337" s="150" t="s">
        <v>3</v>
      </c>
      <c r="L337" s="31"/>
      <c r="M337" s="155" t="s">
        <v>3</v>
      </c>
      <c r="N337" s="156" t="s">
        <v>45</v>
      </c>
      <c r="O337" s="50"/>
      <c r="P337" s="157">
        <f>O337*H337</f>
        <v>0</v>
      </c>
      <c r="Q337" s="157">
        <v>0</v>
      </c>
      <c r="R337" s="157">
        <f>Q337*H337</f>
        <v>0</v>
      </c>
      <c r="S337" s="157">
        <v>0</v>
      </c>
      <c r="T337" s="158">
        <f>S337*H337</f>
        <v>0</v>
      </c>
      <c r="AR337" s="17" t="s">
        <v>487</v>
      </c>
      <c r="AT337" s="17" t="s">
        <v>120</v>
      </c>
      <c r="AU337" s="17" t="s">
        <v>83</v>
      </c>
      <c r="AY337" s="17" t="s">
        <v>117</v>
      </c>
      <c r="BE337" s="159">
        <f>IF(N337="základní",J337,0)</f>
        <v>0</v>
      </c>
      <c r="BF337" s="159">
        <f>IF(N337="snížená",J337,0)</f>
        <v>0</v>
      </c>
      <c r="BG337" s="159">
        <f>IF(N337="zákl. přenesená",J337,0)</f>
        <v>0</v>
      </c>
      <c r="BH337" s="159">
        <f>IF(N337="sníž. přenesená",J337,0)</f>
        <v>0</v>
      </c>
      <c r="BI337" s="159">
        <f>IF(N337="nulová",J337,0)</f>
        <v>0</v>
      </c>
      <c r="BJ337" s="17" t="s">
        <v>81</v>
      </c>
      <c r="BK337" s="159">
        <f>ROUND(I337*H337,2)</f>
        <v>0</v>
      </c>
      <c r="BL337" s="17" t="s">
        <v>487</v>
      </c>
      <c r="BM337" s="17" t="s">
        <v>581</v>
      </c>
    </row>
    <row r="338" spans="2:65" s="13" customFormat="1" ht="11.25">
      <c r="B338" s="176"/>
      <c r="D338" s="168" t="s">
        <v>172</v>
      </c>
      <c r="E338" s="177" t="s">
        <v>3</v>
      </c>
      <c r="F338" s="178" t="s">
        <v>582</v>
      </c>
      <c r="H338" s="177" t="s">
        <v>3</v>
      </c>
      <c r="I338" s="179"/>
      <c r="L338" s="176"/>
      <c r="M338" s="180"/>
      <c r="N338" s="181"/>
      <c r="O338" s="181"/>
      <c r="P338" s="181"/>
      <c r="Q338" s="181"/>
      <c r="R338" s="181"/>
      <c r="S338" s="181"/>
      <c r="T338" s="182"/>
      <c r="AT338" s="177" t="s">
        <v>172</v>
      </c>
      <c r="AU338" s="177" t="s">
        <v>83</v>
      </c>
      <c r="AV338" s="13" t="s">
        <v>81</v>
      </c>
      <c r="AW338" s="13" t="s">
        <v>34</v>
      </c>
      <c r="AX338" s="13" t="s">
        <v>74</v>
      </c>
      <c r="AY338" s="177" t="s">
        <v>117</v>
      </c>
    </row>
    <row r="339" spans="2:65" s="12" customFormat="1" ht="11.25">
      <c r="B339" s="167"/>
      <c r="D339" s="168" t="s">
        <v>172</v>
      </c>
      <c r="E339" s="169" t="s">
        <v>3</v>
      </c>
      <c r="F339" s="170" t="s">
        <v>306</v>
      </c>
      <c r="H339" s="171">
        <v>30</v>
      </c>
      <c r="I339" s="172"/>
      <c r="L339" s="167"/>
      <c r="M339" s="201"/>
      <c r="N339" s="202"/>
      <c r="O339" s="202"/>
      <c r="P339" s="202"/>
      <c r="Q339" s="202"/>
      <c r="R339" s="202"/>
      <c r="S339" s="202"/>
      <c r="T339" s="203"/>
      <c r="AT339" s="169" t="s">
        <v>172</v>
      </c>
      <c r="AU339" s="169" t="s">
        <v>83</v>
      </c>
      <c r="AV339" s="12" t="s">
        <v>83</v>
      </c>
      <c r="AW339" s="12" t="s">
        <v>34</v>
      </c>
      <c r="AX339" s="12" t="s">
        <v>81</v>
      </c>
      <c r="AY339" s="169" t="s">
        <v>117</v>
      </c>
    </row>
    <row r="340" spans="2:65" s="1" customFormat="1" ht="6.95" customHeight="1">
      <c r="B340" s="40"/>
      <c r="C340" s="41"/>
      <c r="D340" s="41"/>
      <c r="E340" s="41"/>
      <c r="F340" s="41"/>
      <c r="G340" s="41"/>
      <c r="H340" s="41"/>
      <c r="I340" s="108"/>
      <c r="J340" s="41"/>
      <c r="K340" s="41"/>
      <c r="L340" s="31"/>
    </row>
  </sheetData>
  <autoFilter ref="C97:K339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38"/>
  <sheetViews>
    <sheetView showGridLines="0" topLeftCell="A33" workbookViewId="0">
      <selection activeCell="E84" sqref="E84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7.5" customWidth="1"/>
    <col min="8" max="8" width="9.5" customWidth="1"/>
    <col min="9" max="9" width="12.1640625" style="90" customWidth="1"/>
    <col min="10" max="10" width="20.1640625" customWidth="1"/>
    <col min="11" max="11" width="13.33203125" hidden="1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46" ht="36.950000000000003" customHeight="1">
      <c r="L2" s="292" t="s">
        <v>6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7" t="s">
        <v>90</v>
      </c>
    </row>
    <row r="3" spans="2:46" ht="6.95" customHeight="1">
      <c r="B3" s="18"/>
      <c r="C3" s="19"/>
      <c r="D3" s="19"/>
      <c r="E3" s="19"/>
      <c r="F3" s="19"/>
      <c r="G3" s="19"/>
      <c r="H3" s="19"/>
      <c r="I3" s="91"/>
      <c r="J3" s="19"/>
      <c r="K3" s="19"/>
      <c r="L3" s="20"/>
      <c r="AT3" s="17" t="s">
        <v>83</v>
      </c>
    </row>
    <row r="4" spans="2:46" ht="24.95" customHeight="1">
      <c r="B4" s="20"/>
      <c r="D4" s="21" t="s">
        <v>91</v>
      </c>
      <c r="L4" s="20"/>
      <c r="M4" s="22" t="s">
        <v>11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6" t="s">
        <v>17</v>
      </c>
      <c r="L6" s="20"/>
    </row>
    <row r="7" spans="2:46" ht="16.350000000000001" customHeight="1">
      <c r="B7" s="20"/>
      <c r="E7" s="323" t="str">
        <f>'Rekapitulace stavby'!K6</f>
        <v>ENERGETICKÉ ÚSPORY V AREÁLU DÍTĚ LOGISTIC S.R.O. - SKLADOVACÍ HALY (neuznatelné náklady)</v>
      </c>
      <c r="F7" s="324"/>
      <c r="G7" s="324"/>
      <c r="H7" s="324"/>
      <c r="L7" s="20"/>
    </row>
    <row r="8" spans="2:46" ht="12" customHeight="1">
      <c r="B8" s="20"/>
      <c r="D8" s="26" t="s">
        <v>92</v>
      </c>
      <c r="L8" s="20"/>
    </row>
    <row r="9" spans="2:46" s="1" customFormat="1" ht="16.350000000000001" customHeight="1">
      <c r="B9" s="31"/>
      <c r="E9" s="323" t="s">
        <v>847</v>
      </c>
      <c r="F9" s="299"/>
      <c r="G9" s="299"/>
      <c r="H9" s="299"/>
      <c r="I9" s="92"/>
      <c r="L9" s="31"/>
    </row>
    <row r="10" spans="2:46" s="1" customFormat="1" ht="12" customHeight="1">
      <c r="B10" s="31"/>
      <c r="D10" s="26" t="s">
        <v>150</v>
      </c>
      <c r="I10" s="92"/>
      <c r="L10" s="31"/>
    </row>
    <row r="11" spans="2:46" s="1" customFormat="1" ht="36.950000000000003" customHeight="1">
      <c r="B11" s="31"/>
      <c r="E11" s="300" t="s">
        <v>843</v>
      </c>
      <c r="F11" s="299"/>
      <c r="G11" s="299"/>
      <c r="H11" s="299"/>
      <c r="I11" s="92"/>
      <c r="L11" s="31"/>
    </row>
    <row r="12" spans="2:46" s="1" customFormat="1" ht="11.25">
      <c r="B12" s="31"/>
      <c r="I12" s="92"/>
      <c r="L12" s="31"/>
    </row>
    <row r="13" spans="2:46" s="1" customFormat="1" ht="12" customHeight="1">
      <c r="B13" s="31"/>
      <c r="D13" s="26" t="s">
        <v>18</v>
      </c>
      <c r="F13" s="17" t="s">
        <v>3</v>
      </c>
      <c r="I13" s="93" t="s">
        <v>20</v>
      </c>
      <c r="J13" s="17" t="s">
        <v>3</v>
      </c>
      <c r="L13" s="31"/>
    </row>
    <row r="14" spans="2:46" s="1" customFormat="1" ht="12" customHeight="1">
      <c r="B14" s="31"/>
      <c r="D14" s="26" t="s">
        <v>21</v>
      </c>
      <c r="F14" s="17" t="s">
        <v>22</v>
      </c>
      <c r="I14" s="93" t="s">
        <v>23</v>
      </c>
      <c r="J14" s="47">
        <f>'Rekapitulace stavby'!AN8</f>
        <v>43642</v>
      </c>
      <c r="L14" s="31"/>
    </row>
    <row r="15" spans="2:46" s="1" customFormat="1" ht="10.9" customHeight="1">
      <c r="B15" s="31"/>
      <c r="I15" s="92"/>
      <c r="L15" s="31"/>
    </row>
    <row r="16" spans="2:46" s="1" customFormat="1" ht="12" customHeight="1">
      <c r="B16" s="31"/>
      <c r="D16" s="26" t="s">
        <v>24</v>
      </c>
      <c r="I16" s="93" t="s">
        <v>25</v>
      </c>
      <c r="J16" s="17" t="s">
        <v>3</v>
      </c>
      <c r="L16" s="31"/>
    </row>
    <row r="17" spans="2:12" s="1" customFormat="1" ht="18" customHeight="1">
      <c r="B17" s="31"/>
      <c r="E17" s="17" t="s">
        <v>26</v>
      </c>
      <c r="I17" s="93" t="s">
        <v>27</v>
      </c>
      <c r="J17" s="17" t="s">
        <v>3</v>
      </c>
      <c r="L17" s="31"/>
    </row>
    <row r="18" spans="2:12" s="1" customFormat="1" ht="6.95" customHeight="1">
      <c r="B18" s="31"/>
      <c r="I18" s="92"/>
      <c r="L18" s="31"/>
    </row>
    <row r="19" spans="2:12" s="1" customFormat="1" ht="12" customHeight="1">
      <c r="B19" s="31"/>
      <c r="D19" s="26" t="s">
        <v>28</v>
      </c>
      <c r="I19" s="93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325" t="str">
        <f>'Rekapitulace stavby'!E14</f>
        <v>Vyplň údaj</v>
      </c>
      <c r="F20" s="303"/>
      <c r="G20" s="303"/>
      <c r="H20" s="303"/>
      <c r="I20" s="93" t="s">
        <v>27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I21" s="92"/>
      <c r="L21" s="31"/>
    </row>
    <row r="22" spans="2:12" s="1" customFormat="1" ht="12" customHeight="1">
      <c r="B22" s="31"/>
      <c r="D22" s="26" t="s">
        <v>30</v>
      </c>
      <c r="I22" s="93" t="s">
        <v>25</v>
      </c>
      <c r="J22" s="17" t="s">
        <v>31</v>
      </c>
      <c r="L22" s="31"/>
    </row>
    <row r="23" spans="2:12" s="1" customFormat="1" ht="18" customHeight="1">
      <c r="B23" s="31"/>
      <c r="E23" s="17" t="s">
        <v>32</v>
      </c>
      <c r="I23" s="93" t="s">
        <v>27</v>
      </c>
      <c r="J23" s="17" t="s">
        <v>33</v>
      </c>
      <c r="L23" s="31"/>
    </row>
    <row r="24" spans="2:12" s="1" customFormat="1" ht="6.95" customHeight="1">
      <c r="B24" s="31"/>
      <c r="I24" s="92"/>
      <c r="L24" s="31"/>
    </row>
    <row r="25" spans="2:12" s="1" customFormat="1" ht="12" customHeight="1">
      <c r="B25" s="31"/>
      <c r="D25" s="26" t="s">
        <v>35</v>
      </c>
      <c r="I25" s="93" t="s">
        <v>25</v>
      </c>
      <c r="J25" s="17" t="s">
        <v>36</v>
      </c>
      <c r="L25" s="31"/>
    </row>
    <row r="26" spans="2:12" s="1" customFormat="1" ht="18" customHeight="1">
      <c r="B26" s="31"/>
      <c r="E26" s="17" t="s">
        <v>37</v>
      </c>
      <c r="I26" s="93" t="s">
        <v>27</v>
      </c>
      <c r="J26" s="17" t="s">
        <v>3</v>
      </c>
      <c r="L26" s="31"/>
    </row>
    <row r="27" spans="2:12" s="1" customFormat="1" ht="6.95" customHeight="1">
      <c r="B27" s="31"/>
      <c r="I27" s="92"/>
      <c r="L27" s="31"/>
    </row>
    <row r="28" spans="2:12" s="1" customFormat="1" ht="12" customHeight="1">
      <c r="B28" s="31"/>
      <c r="D28" s="26" t="s">
        <v>38</v>
      </c>
      <c r="I28" s="92"/>
      <c r="L28" s="31"/>
    </row>
    <row r="29" spans="2:12" s="7" customFormat="1" ht="16.350000000000001" customHeight="1">
      <c r="B29" s="94"/>
      <c r="E29" s="307" t="s">
        <v>3</v>
      </c>
      <c r="F29" s="307"/>
      <c r="G29" s="307"/>
      <c r="H29" s="307"/>
      <c r="I29" s="95"/>
      <c r="L29" s="94"/>
    </row>
    <row r="30" spans="2:12" s="1" customFormat="1" ht="6.95" customHeight="1">
      <c r="B30" s="31"/>
      <c r="I30" s="92"/>
      <c r="L30" s="31"/>
    </row>
    <row r="31" spans="2:12" s="1" customFormat="1" ht="6.95" customHeight="1">
      <c r="B31" s="31"/>
      <c r="D31" s="48"/>
      <c r="E31" s="48"/>
      <c r="F31" s="48"/>
      <c r="G31" s="48"/>
      <c r="H31" s="48"/>
      <c r="I31" s="96"/>
      <c r="J31" s="48"/>
      <c r="K31" s="48"/>
      <c r="L31" s="31"/>
    </row>
    <row r="32" spans="2:12" s="1" customFormat="1" ht="25.35" customHeight="1">
      <c r="B32" s="31"/>
      <c r="D32" s="97" t="s">
        <v>40</v>
      </c>
      <c r="I32" s="92"/>
      <c r="J32" s="61">
        <f>ROUND(J93, 2)</f>
        <v>0</v>
      </c>
      <c r="L32" s="31"/>
    </row>
    <row r="33" spans="2:12" s="1" customFormat="1" ht="6.95" customHeight="1">
      <c r="B33" s="31"/>
      <c r="D33" s="48"/>
      <c r="E33" s="48"/>
      <c r="F33" s="48"/>
      <c r="G33" s="48"/>
      <c r="H33" s="48"/>
      <c r="I33" s="96"/>
      <c r="J33" s="48"/>
      <c r="K33" s="48"/>
      <c r="L33" s="31"/>
    </row>
    <row r="34" spans="2:12" s="1" customFormat="1" ht="14.45" customHeight="1">
      <c r="B34" s="31"/>
      <c r="F34" s="34" t="s">
        <v>42</v>
      </c>
      <c r="I34" s="98" t="s">
        <v>41</v>
      </c>
      <c r="J34" s="34" t="s">
        <v>43</v>
      </c>
      <c r="L34" s="31"/>
    </row>
    <row r="35" spans="2:12" s="1" customFormat="1" ht="14.45" customHeight="1">
      <c r="B35" s="31"/>
      <c r="D35" s="26" t="s">
        <v>44</v>
      </c>
      <c r="E35" s="26" t="s">
        <v>45</v>
      </c>
      <c r="F35" s="99">
        <f>ROUND((SUM(BE93:BE137)),  2)</f>
        <v>0</v>
      </c>
      <c r="I35" s="100">
        <v>0.21</v>
      </c>
      <c r="J35" s="99">
        <f>ROUND(((SUM(BE93:BE137))*I35),  2)</f>
        <v>0</v>
      </c>
      <c r="L35" s="31"/>
    </row>
    <row r="36" spans="2:12" s="1" customFormat="1" ht="14.45" customHeight="1">
      <c r="B36" s="31"/>
      <c r="E36" s="26" t="s">
        <v>46</v>
      </c>
      <c r="F36" s="99">
        <f>ROUND((SUM(BF93:BF137)),  2)</f>
        <v>0</v>
      </c>
      <c r="I36" s="100">
        <v>0.15</v>
      </c>
      <c r="J36" s="99">
        <f>ROUND(((SUM(BF93:BF137))*I36),  2)</f>
        <v>0</v>
      </c>
      <c r="L36" s="31"/>
    </row>
    <row r="37" spans="2:12" s="1" customFormat="1" ht="14.45" hidden="1" customHeight="1">
      <c r="B37" s="31"/>
      <c r="E37" s="26" t="s">
        <v>47</v>
      </c>
      <c r="F37" s="99">
        <f>ROUND((SUM(BG93:BG137)),  2)</f>
        <v>0</v>
      </c>
      <c r="I37" s="100">
        <v>0.21</v>
      </c>
      <c r="J37" s="99">
        <f>0</f>
        <v>0</v>
      </c>
      <c r="L37" s="31"/>
    </row>
    <row r="38" spans="2:12" s="1" customFormat="1" ht="14.45" hidden="1" customHeight="1">
      <c r="B38" s="31"/>
      <c r="E38" s="26" t="s">
        <v>48</v>
      </c>
      <c r="F38" s="99">
        <f>ROUND((SUM(BH93:BH137)),  2)</f>
        <v>0</v>
      </c>
      <c r="I38" s="100">
        <v>0.15</v>
      </c>
      <c r="J38" s="99">
        <f>0</f>
        <v>0</v>
      </c>
      <c r="L38" s="31"/>
    </row>
    <row r="39" spans="2:12" s="1" customFormat="1" ht="14.45" hidden="1" customHeight="1">
      <c r="B39" s="31"/>
      <c r="E39" s="26" t="s">
        <v>49</v>
      </c>
      <c r="F39" s="99">
        <f>ROUND((SUM(BI93:BI137)),  2)</f>
        <v>0</v>
      </c>
      <c r="I39" s="100">
        <v>0</v>
      </c>
      <c r="J39" s="99">
        <f>0</f>
        <v>0</v>
      </c>
      <c r="L39" s="31"/>
    </row>
    <row r="40" spans="2:12" s="1" customFormat="1" ht="6.95" customHeight="1">
      <c r="B40" s="31"/>
      <c r="I40" s="92"/>
      <c r="L40" s="31"/>
    </row>
    <row r="41" spans="2:12" s="1" customFormat="1" ht="25.35" customHeight="1">
      <c r="B41" s="31"/>
      <c r="C41" s="101"/>
      <c r="D41" s="102" t="s">
        <v>50</v>
      </c>
      <c r="E41" s="52"/>
      <c r="F41" s="52"/>
      <c r="G41" s="103" t="s">
        <v>51</v>
      </c>
      <c r="H41" s="104" t="s">
        <v>52</v>
      </c>
      <c r="I41" s="105"/>
      <c r="J41" s="106">
        <f>SUM(J32:J39)</f>
        <v>0</v>
      </c>
      <c r="K41" s="107"/>
      <c r="L41" s="31"/>
    </row>
    <row r="42" spans="2:12" s="1" customFormat="1" ht="14.45" customHeight="1">
      <c r="B42" s="40"/>
      <c r="C42" s="41"/>
      <c r="D42" s="41"/>
      <c r="E42" s="41"/>
      <c r="F42" s="41"/>
      <c r="G42" s="41"/>
      <c r="H42" s="41"/>
      <c r="I42" s="108"/>
      <c r="J42" s="41"/>
      <c r="K42" s="41"/>
      <c r="L42" s="31"/>
    </row>
    <row r="46" spans="2:12" s="1" customFormat="1" ht="6.95" customHeight="1">
      <c r="B46" s="42"/>
      <c r="C46" s="43"/>
      <c r="D46" s="43"/>
      <c r="E46" s="43"/>
      <c r="F46" s="43"/>
      <c r="G46" s="43"/>
      <c r="H46" s="43"/>
      <c r="I46" s="109"/>
      <c r="J46" s="43"/>
      <c r="K46" s="43"/>
      <c r="L46" s="31"/>
    </row>
    <row r="47" spans="2:12" s="1" customFormat="1" ht="24.95" customHeight="1">
      <c r="B47" s="31"/>
      <c r="C47" s="21" t="s">
        <v>93</v>
      </c>
      <c r="I47" s="92"/>
      <c r="L47" s="31"/>
    </row>
    <row r="48" spans="2:12" s="1" customFormat="1" ht="6.95" customHeight="1">
      <c r="B48" s="31"/>
      <c r="I48" s="92"/>
      <c r="L48" s="31"/>
    </row>
    <row r="49" spans="2:47" s="1" customFormat="1" ht="12" customHeight="1">
      <c r="B49" s="31"/>
      <c r="C49" s="26" t="s">
        <v>17</v>
      </c>
      <c r="I49" s="92"/>
      <c r="L49" s="31"/>
    </row>
    <row r="50" spans="2:47" s="1" customFormat="1" ht="16.350000000000001" customHeight="1">
      <c r="B50" s="31"/>
      <c r="E50" s="323" t="str">
        <f>E7</f>
        <v>ENERGETICKÉ ÚSPORY V AREÁLU DÍTĚ LOGISTIC S.R.O. - SKLADOVACÍ HALY (neuznatelné náklady)</v>
      </c>
      <c r="F50" s="324"/>
      <c r="G50" s="324"/>
      <c r="H50" s="324"/>
      <c r="I50" s="92"/>
      <c r="L50" s="31"/>
    </row>
    <row r="51" spans="2:47" ht="12" customHeight="1">
      <c r="B51" s="20"/>
      <c r="C51" s="26" t="s">
        <v>92</v>
      </c>
      <c r="L51" s="20"/>
    </row>
    <row r="52" spans="2:47" s="1" customFormat="1" ht="16.350000000000001" customHeight="1">
      <c r="B52" s="31"/>
      <c r="E52" s="323" t="str">
        <f>E9</f>
        <v>SO-02 Stavební část  - neuznatelné položky</v>
      </c>
      <c r="F52" s="299"/>
      <c r="G52" s="299"/>
      <c r="H52" s="299"/>
      <c r="I52" s="92"/>
      <c r="L52" s="31"/>
    </row>
    <row r="53" spans="2:47" s="1" customFormat="1" ht="12" customHeight="1">
      <c r="B53" s="31"/>
      <c r="C53" s="26" t="s">
        <v>150</v>
      </c>
      <c r="I53" s="92"/>
      <c r="L53" s="31"/>
    </row>
    <row r="54" spans="2:47" s="1" customFormat="1" ht="16.350000000000001" customHeight="1">
      <c r="B54" s="31"/>
      <c r="E54" s="300" t="str">
        <f>E11</f>
        <v>SO-02.02. - Střecha - neuznatelné položky</v>
      </c>
      <c r="F54" s="299"/>
      <c r="G54" s="299"/>
      <c r="H54" s="299"/>
      <c r="I54" s="92"/>
      <c r="L54" s="31"/>
    </row>
    <row r="55" spans="2:47" s="1" customFormat="1" ht="6.95" customHeight="1">
      <c r="B55" s="31"/>
      <c r="I55" s="92"/>
      <c r="L55" s="31"/>
    </row>
    <row r="56" spans="2:47" s="1" customFormat="1" ht="12" customHeight="1">
      <c r="B56" s="31"/>
      <c r="C56" s="26" t="s">
        <v>21</v>
      </c>
      <c r="F56" s="17" t="str">
        <f>F14</f>
        <v>Hradec Králové - Slezské předměstí</v>
      </c>
      <c r="I56" s="93" t="s">
        <v>23</v>
      </c>
      <c r="J56" s="47">
        <f>IF(J14="","",J14)</f>
        <v>43642</v>
      </c>
      <c r="L56" s="31"/>
    </row>
    <row r="57" spans="2:47" s="1" customFormat="1" ht="6.95" customHeight="1">
      <c r="B57" s="31"/>
      <c r="I57" s="92"/>
      <c r="L57" s="31"/>
    </row>
    <row r="58" spans="2:47" s="1" customFormat="1" ht="13.35" customHeight="1">
      <c r="B58" s="31"/>
      <c r="C58" s="26" t="s">
        <v>24</v>
      </c>
      <c r="F58" s="17" t="str">
        <f>E17</f>
        <v>Dítě Logistic s.r.o.,Bražecká 97,Náchod</v>
      </c>
      <c r="I58" s="93" t="s">
        <v>30</v>
      </c>
      <c r="J58" s="29" t="str">
        <f>E23</f>
        <v xml:space="preserve">Proxion s.r.o., Náchod </v>
      </c>
      <c r="L58" s="31"/>
    </row>
    <row r="59" spans="2:47" s="1" customFormat="1" ht="13.35" customHeight="1">
      <c r="B59" s="31"/>
      <c r="C59" s="26" t="s">
        <v>28</v>
      </c>
      <c r="F59" s="17" t="str">
        <f>IF(E20="","",E20)</f>
        <v>Vyplň údaj</v>
      </c>
      <c r="I59" s="93" t="s">
        <v>35</v>
      </c>
      <c r="J59" s="29" t="str">
        <f>E26</f>
        <v>Ivan mezera</v>
      </c>
      <c r="L59" s="31"/>
    </row>
    <row r="60" spans="2:47" s="1" customFormat="1" ht="10.35" customHeight="1">
      <c r="B60" s="31"/>
      <c r="I60" s="92"/>
      <c r="L60" s="31"/>
    </row>
    <row r="61" spans="2:47" s="1" customFormat="1" ht="29.25" customHeight="1">
      <c r="B61" s="31"/>
      <c r="C61" s="110" t="s">
        <v>94</v>
      </c>
      <c r="D61" s="101"/>
      <c r="E61" s="101"/>
      <c r="F61" s="101"/>
      <c r="G61" s="101"/>
      <c r="H61" s="101"/>
      <c r="I61" s="111"/>
      <c r="J61" s="112" t="s">
        <v>95</v>
      </c>
      <c r="K61" s="101"/>
      <c r="L61" s="31"/>
    </row>
    <row r="62" spans="2:47" s="1" customFormat="1" ht="10.35" customHeight="1">
      <c r="B62" s="31"/>
      <c r="I62" s="92"/>
      <c r="L62" s="31"/>
    </row>
    <row r="63" spans="2:47" s="1" customFormat="1" ht="22.9" customHeight="1">
      <c r="B63" s="31"/>
      <c r="C63" s="113" t="s">
        <v>72</v>
      </c>
      <c r="I63" s="92"/>
      <c r="J63" s="61">
        <f>J93</f>
        <v>0</v>
      </c>
      <c r="L63" s="31"/>
      <c r="AU63" s="17" t="s">
        <v>96</v>
      </c>
    </row>
    <row r="64" spans="2:47" s="8" customFormat="1" ht="24.95" customHeight="1">
      <c r="B64" s="114"/>
      <c r="D64" s="115" t="s">
        <v>151</v>
      </c>
      <c r="E64" s="116"/>
      <c r="F64" s="116"/>
      <c r="G64" s="116"/>
      <c r="H64" s="116"/>
      <c r="I64" s="117"/>
      <c r="J64" s="118">
        <f>J94</f>
        <v>0</v>
      </c>
      <c r="L64" s="114"/>
    </row>
    <row r="65" spans="2:12" s="9" customFormat="1" ht="19.899999999999999" customHeight="1">
      <c r="B65" s="119"/>
      <c r="D65" s="120" t="s">
        <v>153</v>
      </c>
      <c r="E65" s="121"/>
      <c r="F65" s="121"/>
      <c r="G65" s="121"/>
      <c r="H65" s="121"/>
      <c r="I65" s="122"/>
      <c r="J65" s="123">
        <f>J95</f>
        <v>0</v>
      </c>
      <c r="L65" s="119"/>
    </row>
    <row r="66" spans="2:12" s="9" customFormat="1" ht="19.899999999999999" customHeight="1">
      <c r="B66" s="119"/>
      <c r="D66" s="120" t="s">
        <v>154</v>
      </c>
      <c r="E66" s="121"/>
      <c r="F66" s="121"/>
      <c r="G66" s="121"/>
      <c r="H66" s="121"/>
      <c r="I66" s="122"/>
      <c r="J66" s="123">
        <f>J100</f>
        <v>0</v>
      </c>
      <c r="L66" s="119"/>
    </row>
    <row r="67" spans="2:12" s="9" customFormat="1" ht="19.899999999999999" customHeight="1">
      <c r="B67" s="119"/>
      <c r="D67" s="120" t="s">
        <v>583</v>
      </c>
      <c r="E67" s="121"/>
      <c r="F67" s="121"/>
      <c r="G67" s="121"/>
      <c r="H67" s="121"/>
      <c r="I67" s="122"/>
      <c r="J67" s="123">
        <f>J104</f>
        <v>0</v>
      </c>
      <c r="L67" s="119"/>
    </row>
    <row r="68" spans="2:12" s="8" customFormat="1" ht="24.95" customHeight="1">
      <c r="B68" s="114"/>
      <c r="D68" s="115" t="s">
        <v>157</v>
      </c>
      <c r="E68" s="116"/>
      <c r="F68" s="116"/>
      <c r="G68" s="116"/>
      <c r="H68" s="116"/>
      <c r="I68" s="117"/>
      <c r="J68" s="118">
        <f>J106</f>
        <v>0</v>
      </c>
      <c r="L68" s="114"/>
    </row>
    <row r="69" spans="2:12" s="9" customFormat="1" ht="19.899999999999999" customHeight="1">
      <c r="B69" s="119"/>
      <c r="D69" s="120" t="s">
        <v>584</v>
      </c>
      <c r="E69" s="121"/>
      <c r="F69" s="121"/>
      <c r="G69" s="121"/>
      <c r="H69" s="121"/>
      <c r="I69" s="122"/>
      <c r="J69" s="123">
        <f>J107</f>
        <v>0</v>
      </c>
      <c r="L69" s="119"/>
    </row>
    <row r="70" spans="2:12" s="9" customFormat="1" ht="19.899999999999999" customHeight="1">
      <c r="B70" s="119"/>
      <c r="D70" s="120" t="s">
        <v>585</v>
      </c>
      <c r="E70" s="121"/>
      <c r="F70" s="121"/>
      <c r="G70" s="121"/>
      <c r="H70" s="121"/>
      <c r="I70" s="122"/>
      <c r="J70" s="123">
        <f>J120</f>
        <v>0</v>
      </c>
      <c r="L70" s="119"/>
    </row>
    <row r="71" spans="2:12" s="9" customFormat="1" ht="19.899999999999999" customHeight="1">
      <c r="B71" s="119"/>
      <c r="D71" s="120" t="s">
        <v>159</v>
      </c>
      <c r="E71" s="121"/>
      <c r="F71" s="121"/>
      <c r="G71" s="121"/>
      <c r="H71" s="121"/>
      <c r="I71" s="122"/>
      <c r="J71" s="123">
        <f>J127</f>
        <v>0</v>
      </c>
      <c r="L71" s="119"/>
    </row>
    <row r="72" spans="2:12" s="1" customFormat="1" ht="21.75" customHeight="1">
      <c r="B72" s="31"/>
      <c r="I72" s="92"/>
      <c r="L72" s="31"/>
    </row>
    <row r="73" spans="2:12" s="1" customFormat="1" ht="6.95" customHeight="1">
      <c r="B73" s="40"/>
      <c r="C73" s="41"/>
      <c r="D73" s="41"/>
      <c r="E73" s="41"/>
      <c r="F73" s="41"/>
      <c r="G73" s="41"/>
      <c r="H73" s="41"/>
      <c r="I73" s="108"/>
      <c r="J73" s="41"/>
      <c r="K73" s="41"/>
      <c r="L73" s="31"/>
    </row>
    <row r="77" spans="2:12" s="1" customFormat="1" ht="6.95" customHeight="1">
      <c r="B77" s="42"/>
      <c r="C77" s="43"/>
      <c r="D77" s="43"/>
      <c r="E77" s="43"/>
      <c r="F77" s="43"/>
      <c r="G77" s="43"/>
      <c r="H77" s="43"/>
      <c r="I77" s="109"/>
      <c r="J77" s="43"/>
      <c r="K77" s="43"/>
      <c r="L77" s="31"/>
    </row>
    <row r="78" spans="2:12" s="1" customFormat="1" ht="24.95" customHeight="1">
      <c r="B78" s="31"/>
      <c r="C78" s="21" t="s">
        <v>101</v>
      </c>
      <c r="I78" s="92"/>
      <c r="L78" s="31"/>
    </row>
    <row r="79" spans="2:12" s="1" customFormat="1" ht="6.95" customHeight="1">
      <c r="B79" s="31"/>
      <c r="I79" s="92"/>
      <c r="L79" s="31"/>
    </row>
    <row r="80" spans="2:12" s="1" customFormat="1" ht="12" customHeight="1">
      <c r="B80" s="31"/>
      <c r="C80" s="26" t="s">
        <v>17</v>
      </c>
      <c r="I80" s="92"/>
      <c r="L80" s="31"/>
    </row>
    <row r="81" spans="2:65" s="1" customFormat="1" ht="16.350000000000001" customHeight="1">
      <c r="B81" s="31"/>
      <c r="E81" s="323" t="str">
        <f>E7</f>
        <v>ENERGETICKÉ ÚSPORY V AREÁLU DÍTĚ LOGISTIC S.R.O. - SKLADOVACÍ HALY (neuznatelné náklady)</v>
      </c>
      <c r="F81" s="324"/>
      <c r="G81" s="324"/>
      <c r="H81" s="324"/>
      <c r="I81" s="92"/>
      <c r="L81" s="31"/>
    </row>
    <row r="82" spans="2:65" ht="12" customHeight="1">
      <c r="B82" s="20"/>
      <c r="C82" s="26" t="s">
        <v>92</v>
      </c>
      <c r="L82" s="20"/>
    </row>
    <row r="83" spans="2:65" s="1" customFormat="1" ht="16.350000000000001" customHeight="1">
      <c r="B83" s="31"/>
      <c r="E83" s="323" t="str">
        <f>E9</f>
        <v>SO-02 Stavební část  - neuznatelné položky</v>
      </c>
      <c r="F83" s="299"/>
      <c r="G83" s="299"/>
      <c r="H83" s="299"/>
      <c r="I83" s="92"/>
      <c r="L83" s="31"/>
    </row>
    <row r="84" spans="2:65" s="1" customFormat="1" ht="12" customHeight="1">
      <c r="B84" s="31"/>
      <c r="C84" s="26" t="s">
        <v>150</v>
      </c>
      <c r="I84" s="92"/>
      <c r="L84" s="31"/>
    </row>
    <row r="85" spans="2:65" s="1" customFormat="1" ht="16.350000000000001" customHeight="1">
      <c r="B85" s="31"/>
      <c r="E85" s="300" t="str">
        <f>E11</f>
        <v>SO-02.02. - Střecha - neuznatelné položky</v>
      </c>
      <c r="F85" s="299"/>
      <c r="G85" s="299"/>
      <c r="H85" s="299"/>
      <c r="I85" s="92"/>
      <c r="L85" s="31"/>
    </row>
    <row r="86" spans="2:65" s="1" customFormat="1" ht="6.95" customHeight="1">
      <c r="B86" s="31"/>
      <c r="I86" s="92"/>
      <c r="L86" s="31"/>
    </row>
    <row r="87" spans="2:65" s="1" customFormat="1" ht="12" customHeight="1">
      <c r="B87" s="31"/>
      <c r="C87" s="26" t="s">
        <v>21</v>
      </c>
      <c r="F87" s="17" t="str">
        <f>F14</f>
        <v>Hradec Králové - Slezské předměstí</v>
      </c>
      <c r="I87" s="93" t="s">
        <v>23</v>
      </c>
      <c r="J87" s="47">
        <f>IF(J14="","",J14)</f>
        <v>43642</v>
      </c>
      <c r="L87" s="31"/>
    </row>
    <row r="88" spans="2:65" s="1" customFormat="1" ht="6.95" customHeight="1">
      <c r="B88" s="31"/>
      <c r="I88" s="92"/>
      <c r="L88" s="31"/>
    </row>
    <row r="89" spans="2:65" s="1" customFormat="1" ht="13.35" customHeight="1">
      <c r="B89" s="31"/>
      <c r="C89" s="26" t="s">
        <v>24</v>
      </c>
      <c r="F89" s="17" t="str">
        <f>E17</f>
        <v>Dítě Logistic s.r.o.,Bražecká 97,Náchod</v>
      </c>
      <c r="I89" s="93" t="s">
        <v>30</v>
      </c>
      <c r="J89" s="29" t="str">
        <f>E23</f>
        <v xml:space="preserve">Proxion s.r.o., Náchod </v>
      </c>
      <c r="L89" s="31"/>
    </row>
    <row r="90" spans="2:65" s="1" customFormat="1" ht="13.35" customHeight="1">
      <c r="B90" s="31"/>
      <c r="C90" s="26" t="s">
        <v>28</v>
      </c>
      <c r="F90" s="17" t="str">
        <f>IF(E20="","",E20)</f>
        <v>Vyplň údaj</v>
      </c>
      <c r="I90" s="93" t="s">
        <v>35</v>
      </c>
      <c r="J90" s="29" t="str">
        <f>E26</f>
        <v>Ivan mezera</v>
      </c>
      <c r="L90" s="31"/>
    </row>
    <row r="91" spans="2:65" s="1" customFormat="1" ht="10.35" customHeight="1">
      <c r="B91" s="31"/>
      <c r="I91" s="92"/>
      <c r="L91" s="31"/>
    </row>
    <row r="92" spans="2:65" s="10" customFormat="1" ht="29.25" customHeight="1">
      <c r="B92" s="124"/>
      <c r="C92" s="125" t="s">
        <v>102</v>
      </c>
      <c r="D92" s="126" t="s">
        <v>59</v>
      </c>
      <c r="E92" s="126" t="s">
        <v>55</v>
      </c>
      <c r="F92" s="126" t="s">
        <v>56</v>
      </c>
      <c r="G92" s="126" t="s">
        <v>103</v>
      </c>
      <c r="H92" s="126" t="s">
        <v>104</v>
      </c>
      <c r="I92" s="127" t="s">
        <v>105</v>
      </c>
      <c r="J92" s="128" t="s">
        <v>95</v>
      </c>
      <c r="K92" s="129" t="s">
        <v>106</v>
      </c>
      <c r="L92" s="124"/>
      <c r="M92" s="54" t="s">
        <v>3</v>
      </c>
      <c r="N92" s="55" t="s">
        <v>44</v>
      </c>
      <c r="O92" s="55" t="s">
        <v>107</v>
      </c>
      <c r="P92" s="55" t="s">
        <v>108</v>
      </c>
      <c r="Q92" s="55" t="s">
        <v>109</v>
      </c>
      <c r="R92" s="55" t="s">
        <v>110</v>
      </c>
      <c r="S92" s="55" t="s">
        <v>111</v>
      </c>
      <c r="T92" s="56" t="s">
        <v>112</v>
      </c>
    </row>
    <row r="93" spans="2:65" s="1" customFormat="1" ht="22.9" customHeight="1">
      <c r="B93" s="31"/>
      <c r="C93" s="59" t="s">
        <v>113</v>
      </c>
      <c r="I93" s="92"/>
      <c r="J93" s="130">
        <f>BK93</f>
        <v>0</v>
      </c>
      <c r="L93" s="31"/>
      <c r="M93" s="57"/>
      <c r="N93" s="48"/>
      <c r="O93" s="48"/>
      <c r="P93" s="131">
        <f>P94+P106</f>
        <v>0</v>
      </c>
      <c r="Q93" s="48"/>
      <c r="R93" s="131">
        <f>R94+R106</f>
        <v>9.9487200000000016</v>
      </c>
      <c r="S93" s="48"/>
      <c r="T93" s="132">
        <f>T94+T106</f>
        <v>2.496</v>
      </c>
      <c r="AT93" s="17" t="s">
        <v>73</v>
      </c>
      <c r="AU93" s="17" t="s">
        <v>96</v>
      </c>
      <c r="BK93" s="133">
        <f>BK94+BK106</f>
        <v>0</v>
      </c>
    </row>
    <row r="94" spans="2:65" s="11" customFormat="1" ht="25.9" customHeight="1">
      <c r="B94" s="134"/>
      <c r="D94" s="135" t="s">
        <v>73</v>
      </c>
      <c r="E94" s="136" t="s">
        <v>164</v>
      </c>
      <c r="F94" s="136" t="s">
        <v>165</v>
      </c>
      <c r="I94" s="137"/>
      <c r="J94" s="138">
        <f>BK94</f>
        <v>0</v>
      </c>
      <c r="L94" s="134"/>
      <c r="M94" s="139"/>
      <c r="N94" s="140"/>
      <c r="O94" s="140"/>
      <c r="P94" s="141">
        <f>P95+P100+P104</f>
        <v>0</v>
      </c>
      <c r="Q94" s="140"/>
      <c r="R94" s="141">
        <f>R95+R100+R104</f>
        <v>9.0401760000000007</v>
      </c>
      <c r="S94" s="140"/>
      <c r="T94" s="142">
        <f>T95+T100+T104</f>
        <v>0</v>
      </c>
      <c r="AR94" s="135" t="s">
        <v>81</v>
      </c>
      <c r="AT94" s="143" t="s">
        <v>73</v>
      </c>
      <c r="AU94" s="143" t="s">
        <v>74</v>
      </c>
      <c r="AY94" s="135" t="s">
        <v>117</v>
      </c>
      <c r="BK94" s="144">
        <f>BK95+BK100+BK104</f>
        <v>0</v>
      </c>
    </row>
    <row r="95" spans="2:65" s="11" customFormat="1" ht="22.9" customHeight="1">
      <c r="B95" s="134"/>
      <c r="D95" s="135" t="s">
        <v>73</v>
      </c>
      <c r="E95" s="145" t="s">
        <v>146</v>
      </c>
      <c r="F95" s="145" t="s">
        <v>213</v>
      </c>
      <c r="I95" s="137"/>
      <c r="J95" s="146">
        <f>BK95</f>
        <v>0</v>
      </c>
      <c r="L95" s="134"/>
      <c r="M95" s="139"/>
      <c r="N95" s="140"/>
      <c r="O95" s="140"/>
      <c r="P95" s="141">
        <f>SUM(P96:P99)</f>
        <v>0</v>
      </c>
      <c r="Q95" s="140"/>
      <c r="R95" s="141">
        <f>SUM(R96:R99)</f>
        <v>7.0094700000000003</v>
      </c>
      <c r="S95" s="140"/>
      <c r="T95" s="142">
        <f>SUM(T96:T99)</f>
        <v>0</v>
      </c>
      <c r="AR95" s="135" t="s">
        <v>81</v>
      </c>
      <c r="AT95" s="143" t="s">
        <v>73</v>
      </c>
      <c r="AU95" s="143" t="s">
        <v>81</v>
      </c>
      <c r="AY95" s="135" t="s">
        <v>117</v>
      </c>
      <c r="BK95" s="144">
        <f>SUM(BK96:BK99)</f>
        <v>0</v>
      </c>
    </row>
    <row r="96" spans="2:65" s="1" customFormat="1" ht="16.350000000000001" customHeight="1">
      <c r="B96" s="147"/>
      <c r="C96" s="148" t="s">
        <v>81</v>
      </c>
      <c r="D96" s="148" t="s">
        <v>120</v>
      </c>
      <c r="E96" s="149" t="s">
        <v>586</v>
      </c>
      <c r="F96" s="150" t="s">
        <v>587</v>
      </c>
      <c r="G96" s="151" t="s">
        <v>221</v>
      </c>
      <c r="H96" s="166">
        <v>2.7</v>
      </c>
      <c r="I96" s="153"/>
      <c r="J96" s="154">
        <f>ROUND(I96*H96,2)</f>
        <v>0</v>
      </c>
      <c r="K96" s="150" t="s">
        <v>124</v>
      </c>
      <c r="L96" s="31"/>
      <c r="M96" s="155" t="s">
        <v>3</v>
      </c>
      <c r="N96" s="156" t="s">
        <v>45</v>
      </c>
      <c r="O96" s="50"/>
      <c r="P96" s="157">
        <f>O96*H96</f>
        <v>0</v>
      </c>
      <c r="Q96" s="157">
        <v>2.5960999999999999</v>
      </c>
      <c r="R96" s="157">
        <f>Q96*H96</f>
        <v>7.0094700000000003</v>
      </c>
      <c r="S96" s="157">
        <v>0</v>
      </c>
      <c r="T96" s="158">
        <f>S96*H96</f>
        <v>0</v>
      </c>
      <c r="AR96" s="17" t="s">
        <v>170</v>
      </c>
      <c r="AT96" s="17" t="s">
        <v>120</v>
      </c>
      <c r="AU96" s="17" t="s">
        <v>83</v>
      </c>
      <c r="AY96" s="17" t="s">
        <v>117</v>
      </c>
      <c r="BE96" s="159">
        <f>IF(N96="základní",J96,0)</f>
        <v>0</v>
      </c>
      <c r="BF96" s="159">
        <f>IF(N96="snížená",J96,0)</f>
        <v>0</v>
      </c>
      <c r="BG96" s="159">
        <f>IF(N96="zákl. přenesená",J96,0)</f>
        <v>0</v>
      </c>
      <c r="BH96" s="159">
        <f>IF(N96="sníž. přenesená",J96,0)</f>
        <v>0</v>
      </c>
      <c r="BI96" s="159">
        <f>IF(N96="nulová",J96,0)</f>
        <v>0</v>
      </c>
      <c r="BJ96" s="17" t="s">
        <v>81</v>
      </c>
      <c r="BK96" s="159">
        <f>ROUND(I96*H96,2)</f>
        <v>0</v>
      </c>
      <c r="BL96" s="17" t="s">
        <v>170</v>
      </c>
      <c r="BM96" s="17" t="s">
        <v>588</v>
      </c>
    </row>
    <row r="97" spans="2:65" s="13" customFormat="1" ht="11.25">
      <c r="B97" s="176"/>
      <c r="D97" s="168" t="s">
        <v>172</v>
      </c>
      <c r="E97" s="177" t="s">
        <v>3</v>
      </c>
      <c r="F97" s="178" t="s">
        <v>589</v>
      </c>
      <c r="H97" s="177" t="s">
        <v>3</v>
      </c>
      <c r="I97" s="179"/>
      <c r="L97" s="176"/>
      <c r="M97" s="180"/>
      <c r="N97" s="181"/>
      <c r="O97" s="181"/>
      <c r="P97" s="181"/>
      <c r="Q97" s="181"/>
      <c r="R97" s="181"/>
      <c r="S97" s="181"/>
      <c r="T97" s="182"/>
      <c r="AT97" s="177" t="s">
        <v>172</v>
      </c>
      <c r="AU97" s="177" t="s">
        <v>83</v>
      </c>
      <c r="AV97" s="13" t="s">
        <v>81</v>
      </c>
      <c r="AW97" s="13" t="s">
        <v>34</v>
      </c>
      <c r="AX97" s="13" t="s">
        <v>74</v>
      </c>
      <c r="AY97" s="177" t="s">
        <v>117</v>
      </c>
    </row>
    <row r="98" spans="2:65" s="12" customFormat="1" ht="11.25">
      <c r="B98" s="167"/>
      <c r="D98" s="168" t="s">
        <v>172</v>
      </c>
      <c r="E98" s="169" t="s">
        <v>3</v>
      </c>
      <c r="F98" s="170" t="s">
        <v>590</v>
      </c>
      <c r="H98" s="171">
        <v>2.7</v>
      </c>
      <c r="I98" s="172"/>
      <c r="L98" s="167"/>
      <c r="M98" s="173"/>
      <c r="N98" s="174"/>
      <c r="O98" s="174"/>
      <c r="P98" s="174"/>
      <c r="Q98" s="174"/>
      <c r="R98" s="174"/>
      <c r="S98" s="174"/>
      <c r="T98" s="175"/>
      <c r="AT98" s="169" t="s">
        <v>172</v>
      </c>
      <c r="AU98" s="169" t="s">
        <v>83</v>
      </c>
      <c r="AV98" s="12" t="s">
        <v>83</v>
      </c>
      <c r="AW98" s="12" t="s">
        <v>34</v>
      </c>
      <c r="AX98" s="12" t="s">
        <v>74</v>
      </c>
      <c r="AY98" s="169" t="s">
        <v>117</v>
      </c>
    </row>
    <row r="99" spans="2:65" s="14" customFormat="1" ht="11.25">
      <c r="B99" s="183"/>
      <c r="D99" s="168" t="s">
        <v>172</v>
      </c>
      <c r="E99" s="184" t="s">
        <v>3</v>
      </c>
      <c r="F99" s="185" t="s">
        <v>225</v>
      </c>
      <c r="H99" s="186">
        <v>2.7</v>
      </c>
      <c r="I99" s="187"/>
      <c r="L99" s="183"/>
      <c r="M99" s="188"/>
      <c r="N99" s="189"/>
      <c r="O99" s="189"/>
      <c r="P99" s="189"/>
      <c r="Q99" s="189"/>
      <c r="R99" s="189"/>
      <c r="S99" s="189"/>
      <c r="T99" s="190"/>
      <c r="AT99" s="184" t="s">
        <v>172</v>
      </c>
      <c r="AU99" s="184" t="s">
        <v>83</v>
      </c>
      <c r="AV99" s="14" t="s">
        <v>170</v>
      </c>
      <c r="AW99" s="14" t="s">
        <v>34</v>
      </c>
      <c r="AX99" s="14" t="s">
        <v>81</v>
      </c>
      <c r="AY99" s="184" t="s">
        <v>117</v>
      </c>
    </row>
    <row r="100" spans="2:65" s="11" customFormat="1" ht="22.9" customHeight="1">
      <c r="B100" s="134"/>
      <c r="D100" s="135" t="s">
        <v>73</v>
      </c>
      <c r="E100" s="145" t="s">
        <v>187</v>
      </c>
      <c r="F100" s="145" t="s">
        <v>251</v>
      </c>
      <c r="I100" s="137"/>
      <c r="J100" s="146">
        <f>BK100</f>
        <v>0</v>
      </c>
      <c r="L100" s="134"/>
      <c r="M100" s="139"/>
      <c r="N100" s="140"/>
      <c r="O100" s="140"/>
      <c r="P100" s="141">
        <f>SUM(P101:P103)</f>
        <v>0</v>
      </c>
      <c r="Q100" s="140"/>
      <c r="R100" s="141">
        <f>SUM(R101:R103)</f>
        <v>2.0307059999999999</v>
      </c>
      <c r="S100" s="140"/>
      <c r="T100" s="142">
        <f>SUM(T101:T103)</f>
        <v>0</v>
      </c>
      <c r="AR100" s="135" t="s">
        <v>81</v>
      </c>
      <c r="AT100" s="143" t="s">
        <v>73</v>
      </c>
      <c r="AU100" s="143" t="s">
        <v>81</v>
      </c>
      <c r="AY100" s="135" t="s">
        <v>117</v>
      </c>
      <c r="BK100" s="144">
        <f>SUM(BK101:BK103)</f>
        <v>0</v>
      </c>
    </row>
    <row r="101" spans="2:65" s="1" customFormat="1" ht="21.75" customHeight="1">
      <c r="B101" s="147"/>
      <c r="C101" s="148" t="s">
        <v>83</v>
      </c>
      <c r="D101" s="148" t="s">
        <v>120</v>
      </c>
      <c r="E101" s="149" t="s">
        <v>591</v>
      </c>
      <c r="F101" s="150" t="s">
        <v>592</v>
      </c>
      <c r="G101" s="151" t="s">
        <v>221</v>
      </c>
      <c r="H101" s="166">
        <v>0.9</v>
      </c>
      <c r="I101" s="153"/>
      <c r="J101" s="154">
        <f>ROUND(I101*H101,2)</f>
        <v>0</v>
      </c>
      <c r="K101" s="150" t="s">
        <v>124</v>
      </c>
      <c r="L101" s="31"/>
      <c r="M101" s="155" t="s">
        <v>3</v>
      </c>
      <c r="N101" s="156" t="s">
        <v>45</v>
      </c>
      <c r="O101" s="50"/>
      <c r="P101" s="157">
        <f>O101*H101</f>
        <v>0</v>
      </c>
      <c r="Q101" s="157">
        <v>2.2563399999999998</v>
      </c>
      <c r="R101" s="157">
        <f>Q101*H101</f>
        <v>2.0307059999999999</v>
      </c>
      <c r="S101" s="157">
        <v>0</v>
      </c>
      <c r="T101" s="158">
        <f>S101*H101</f>
        <v>0</v>
      </c>
      <c r="AR101" s="17" t="s">
        <v>170</v>
      </c>
      <c r="AT101" s="17" t="s">
        <v>120</v>
      </c>
      <c r="AU101" s="17" t="s">
        <v>83</v>
      </c>
      <c r="AY101" s="17" t="s">
        <v>117</v>
      </c>
      <c r="BE101" s="159">
        <f>IF(N101="základní",J101,0)</f>
        <v>0</v>
      </c>
      <c r="BF101" s="159">
        <f>IF(N101="snížená",J101,0)</f>
        <v>0</v>
      </c>
      <c r="BG101" s="159">
        <f>IF(N101="zákl. přenesená",J101,0)</f>
        <v>0</v>
      </c>
      <c r="BH101" s="159">
        <f>IF(N101="sníž. přenesená",J101,0)</f>
        <v>0</v>
      </c>
      <c r="BI101" s="159">
        <f>IF(N101="nulová",J101,0)</f>
        <v>0</v>
      </c>
      <c r="BJ101" s="17" t="s">
        <v>81</v>
      </c>
      <c r="BK101" s="159">
        <f>ROUND(I101*H101,2)</f>
        <v>0</v>
      </c>
      <c r="BL101" s="17" t="s">
        <v>170</v>
      </c>
      <c r="BM101" s="17" t="s">
        <v>593</v>
      </c>
    </row>
    <row r="102" spans="2:65" s="13" customFormat="1" ht="11.25">
      <c r="B102" s="176"/>
      <c r="D102" s="168" t="s">
        <v>172</v>
      </c>
      <c r="E102" s="177" t="s">
        <v>3</v>
      </c>
      <c r="F102" s="178" t="s">
        <v>594</v>
      </c>
      <c r="H102" s="177" t="s">
        <v>3</v>
      </c>
      <c r="I102" s="179"/>
      <c r="L102" s="176"/>
      <c r="M102" s="180"/>
      <c r="N102" s="181"/>
      <c r="O102" s="181"/>
      <c r="P102" s="181"/>
      <c r="Q102" s="181"/>
      <c r="R102" s="181"/>
      <c r="S102" s="181"/>
      <c r="T102" s="182"/>
      <c r="AT102" s="177" t="s">
        <v>172</v>
      </c>
      <c r="AU102" s="177" t="s">
        <v>83</v>
      </c>
      <c r="AV102" s="13" t="s">
        <v>81</v>
      </c>
      <c r="AW102" s="13" t="s">
        <v>34</v>
      </c>
      <c r="AX102" s="13" t="s">
        <v>74</v>
      </c>
      <c r="AY102" s="177" t="s">
        <v>117</v>
      </c>
    </row>
    <row r="103" spans="2:65" s="12" customFormat="1" ht="11.25">
      <c r="B103" s="167"/>
      <c r="D103" s="168" t="s">
        <v>172</v>
      </c>
      <c r="E103" s="169" t="s">
        <v>3</v>
      </c>
      <c r="F103" s="170" t="s">
        <v>595</v>
      </c>
      <c r="H103" s="171">
        <v>0.9</v>
      </c>
      <c r="I103" s="172"/>
      <c r="L103" s="167"/>
      <c r="M103" s="173"/>
      <c r="N103" s="174"/>
      <c r="O103" s="174"/>
      <c r="P103" s="174"/>
      <c r="Q103" s="174"/>
      <c r="R103" s="174"/>
      <c r="S103" s="174"/>
      <c r="T103" s="175"/>
      <c r="AT103" s="169" t="s">
        <v>172</v>
      </c>
      <c r="AU103" s="169" t="s">
        <v>83</v>
      </c>
      <c r="AV103" s="12" t="s">
        <v>83</v>
      </c>
      <c r="AW103" s="12" t="s">
        <v>34</v>
      </c>
      <c r="AX103" s="12" t="s">
        <v>81</v>
      </c>
      <c r="AY103" s="169" t="s">
        <v>117</v>
      </c>
    </row>
    <row r="104" spans="2:65" s="11" customFormat="1" ht="22.9" customHeight="1">
      <c r="B104" s="134"/>
      <c r="D104" s="135" t="s">
        <v>73</v>
      </c>
      <c r="E104" s="145" t="s">
        <v>596</v>
      </c>
      <c r="F104" s="145" t="s">
        <v>597</v>
      </c>
      <c r="I104" s="137"/>
      <c r="J104" s="146">
        <f>BK104</f>
        <v>0</v>
      </c>
      <c r="L104" s="134"/>
      <c r="M104" s="139"/>
      <c r="N104" s="140"/>
      <c r="O104" s="140"/>
      <c r="P104" s="141">
        <f>P105</f>
        <v>0</v>
      </c>
      <c r="Q104" s="140"/>
      <c r="R104" s="141">
        <f>R105</f>
        <v>0</v>
      </c>
      <c r="S104" s="140"/>
      <c r="T104" s="142">
        <f>T105</f>
        <v>0</v>
      </c>
      <c r="AR104" s="135" t="s">
        <v>81</v>
      </c>
      <c r="AT104" s="143" t="s">
        <v>73</v>
      </c>
      <c r="AU104" s="143" t="s">
        <v>81</v>
      </c>
      <c r="AY104" s="135" t="s">
        <v>117</v>
      </c>
      <c r="BK104" s="144">
        <f>BK105</f>
        <v>0</v>
      </c>
    </row>
    <row r="105" spans="2:65" s="1" customFormat="1" ht="21.75" customHeight="1">
      <c r="B105" s="147"/>
      <c r="C105" s="148" t="s">
        <v>146</v>
      </c>
      <c r="D105" s="148" t="s">
        <v>120</v>
      </c>
      <c r="E105" s="149" t="s">
        <v>598</v>
      </c>
      <c r="F105" s="150" t="s">
        <v>599</v>
      </c>
      <c r="G105" s="151" t="s">
        <v>233</v>
      </c>
      <c r="H105" s="166">
        <v>9.0399999999999991</v>
      </c>
      <c r="I105" s="153"/>
      <c r="J105" s="154">
        <f>ROUND(I105*H105,2)</f>
        <v>0</v>
      </c>
      <c r="K105" s="150" t="s">
        <v>124</v>
      </c>
      <c r="L105" s="31"/>
      <c r="M105" s="155" t="s">
        <v>3</v>
      </c>
      <c r="N105" s="156" t="s">
        <v>45</v>
      </c>
      <c r="O105" s="50"/>
      <c r="P105" s="157">
        <f>O105*H105</f>
        <v>0</v>
      </c>
      <c r="Q105" s="157">
        <v>0</v>
      </c>
      <c r="R105" s="157">
        <f>Q105*H105</f>
        <v>0</v>
      </c>
      <c r="S105" s="157">
        <v>0</v>
      </c>
      <c r="T105" s="158">
        <f>S105*H105</f>
        <v>0</v>
      </c>
      <c r="AR105" s="17" t="s">
        <v>170</v>
      </c>
      <c r="AT105" s="17" t="s">
        <v>120</v>
      </c>
      <c r="AU105" s="17" t="s">
        <v>83</v>
      </c>
      <c r="AY105" s="17" t="s">
        <v>117</v>
      </c>
      <c r="BE105" s="159">
        <f>IF(N105="základní",J105,0)</f>
        <v>0</v>
      </c>
      <c r="BF105" s="159">
        <f>IF(N105="snížená",J105,0)</f>
        <v>0</v>
      </c>
      <c r="BG105" s="159">
        <f>IF(N105="zákl. přenesená",J105,0)</f>
        <v>0</v>
      </c>
      <c r="BH105" s="159">
        <f>IF(N105="sníž. přenesená",J105,0)</f>
        <v>0</v>
      </c>
      <c r="BI105" s="159">
        <f>IF(N105="nulová",J105,0)</f>
        <v>0</v>
      </c>
      <c r="BJ105" s="17" t="s">
        <v>81</v>
      </c>
      <c r="BK105" s="159">
        <f>ROUND(I105*H105,2)</f>
        <v>0</v>
      </c>
      <c r="BL105" s="17" t="s">
        <v>170</v>
      </c>
      <c r="BM105" s="17" t="s">
        <v>600</v>
      </c>
    </row>
    <row r="106" spans="2:65" s="11" customFormat="1" ht="25.9" customHeight="1">
      <c r="B106" s="134"/>
      <c r="D106" s="135" t="s">
        <v>73</v>
      </c>
      <c r="E106" s="136" t="s">
        <v>360</v>
      </c>
      <c r="F106" s="136" t="s">
        <v>361</v>
      </c>
      <c r="I106" s="137"/>
      <c r="J106" s="138">
        <f>BK106</f>
        <v>0</v>
      </c>
      <c r="L106" s="134"/>
      <c r="M106" s="139"/>
      <c r="N106" s="140"/>
      <c r="O106" s="140"/>
      <c r="P106" s="141">
        <f>P107+P120+P127</f>
        <v>0</v>
      </c>
      <c r="Q106" s="140"/>
      <c r="R106" s="141">
        <f>R107+R120+R127</f>
        <v>0.90854400000000002</v>
      </c>
      <c r="S106" s="140"/>
      <c r="T106" s="142">
        <f>T107+T120+T127</f>
        <v>2.496</v>
      </c>
      <c r="AR106" s="135" t="s">
        <v>83</v>
      </c>
      <c r="AT106" s="143" t="s">
        <v>73</v>
      </c>
      <c r="AU106" s="143" t="s">
        <v>74</v>
      </c>
      <c r="AY106" s="135" t="s">
        <v>117</v>
      </c>
      <c r="BK106" s="144">
        <f>BK107+BK120+BK127</f>
        <v>0</v>
      </c>
    </row>
    <row r="107" spans="2:65" s="11" customFormat="1" ht="22.9" customHeight="1">
      <c r="B107" s="134"/>
      <c r="D107" s="135" t="s">
        <v>73</v>
      </c>
      <c r="E107" s="145" t="s">
        <v>601</v>
      </c>
      <c r="F107" s="145" t="s">
        <v>602</v>
      </c>
      <c r="I107" s="137"/>
      <c r="J107" s="146">
        <f>BK107</f>
        <v>0</v>
      </c>
      <c r="L107" s="134"/>
      <c r="M107" s="139"/>
      <c r="N107" s="140"/>
      <c r="O107" s="140"/>
      <c r="P107" s="141">
        <f>SUM(P108:P119)</f>
        <v>0</v>
      </c>
      <c r="Q107" s="140"/>
      <c r="R107" s="141">
        <f>SUM(R108:R119)</f>
        <v>0.38597999999999999</v>
      </c>
      <c r="S107" s="140"/>
      <c r="T107" s="142">
        <f>SUM(T108:T119)</f>
        <v>0</v>
      </c>
      <c r="AR107" s="135" t="s">
        <v>83</v>
      </c>
      <c r="AT107" s="143" t="s">
        <v>73</v>
      </c>
      <c r="AU107" s="143" t="s">
        <v>81</v>
      </c>
      <c r="AY107" s="135" t="s">
        <v>117</v>
      </c>
      <c r="BK107" s="144">
        <f>SUM(BK108:BK119)</f>
        <v>0</v>
      </c>
    </row>
    <row r="108" spans="2:65" s="1" customFormat="1" ht="21.75" customHeight="1">
      <c r="B108" s="147"/>
      <c r="C108" s="148" t="s">
        <v>170</v>
      </c>
      <c r="D108" s="148" t="s">
        <v>120</v>
      </c>
      <c r="E108" s="149" t="s">
        <v>603</v>
      </c>
      <c r="F108" s="150" t="s">
        <v>604</v>
      </c>
      <c r="G108" s="151" t="s">
        <v>169</v>
      </c>
      <c r="H108" s="166">
        <v>18</v>
      </c>
      <c r="I108" s="153"/>
      <c r="J108" s="154">
        <f>ROUND(I108*H108,2)</f>
        <v>0</v>
      </c>
      <c r="K108" s="150" t="s">
        <v>124</v>
      </c>
      <c r="L108" s="31"/>
      <c r="M108" s="155" t="s">
        <v>3</v>
      </c>
      <c r="N108" s="156" t="s">
        <v>45</v>
      </c>
      <c r="O108" s="50"/>
      <c r="P108" s="157">
        <f>O108*H108</f>
        <v>0</v>
      </c>
      <c r="Q108" s="157">
        <v>0</v>
      </c>
      <c r="R108" s="157">
        <f>Q108*H108</f>
        <v>0</v>
      </c>
      <c r="S108" s="157">
        <v>0</v>
      </c>
      <c r="T108" s="158">
        <f>S108*H108</f>
        <v>0</v>
      </c>
      <c r="AR108" s="17" t="s">
        <v>237</v>
      </c>
      <c r="AT108" s="17" t="s">
        <v>120</v>
      </c>
      <c r="AU108" s="17" t="s">
        <v>83</v>
      </c>
      <c r="AY108" s="17" t="s">
        <v>117</v>
      </c>
      <c r="BE108" s="159">
        <f>IF(N108="základní",J108,0)</f>
        <v>0</v>
      </c>
      <c r="BF108" s="159">
        <f>IF(N108="snížená",J108,0)</f>
        <v>0</v>
      </c>
      <c r="BG108" s="159">
        <f>IF(N108="zákl. přenesená",J108,0)</f>
        <v>0</v>
      </c>
      <c r="BH108" s="159">
        <f>IF(N108="sníž. přenesená",J108,0)</f>
        <v>0</v>
      </c>
      <c r="BI108" s="159">
        <f>IF(N108="nulová",J108,0)</f>
        <v>0</v>
      </c>
      <c r="BJ108" s="17" t="s">
        <v>81</v>
      </c>
      <c r="BK108" s="159">
        <f>ROUND(I108*H108,2)</f>
        <v>0</v>
      </c>
      <c r="BL108" s="17" t="s">
        <v>237</v>
      </c>
      <c r="BM108" s="17" t="s">
        <v>605</v>
      </c>
    </row>
    <row r="109" spans="2:65" s="13" customFormat="1" ht="11.25">
      <c r="B109" s="176"/>
      <c r="D109" s="168" t="s">
        <v>172</v>
      </c>
      <c r="E109" s="177" t="s">
        <v>3</v>
      </c>
      <c r="F109" s="178" t="s">
        <v>606</v>
      </c>
      <c r="H109" s="177" t="s">
        <v>3</v>
      </c>
      <c r="I109" s="179"/>
      <c r="L109" s="176"/>
      <c r="M109" s="180"/>
      <c r="N109" s="181"/>
      <c r="O109" s="181"/>
      <c r="P109" s="181"/>
      <c r="Q109" s="181"/>
      <c r="R109" s="181"/>
      <c r="S109" s="181"/>
      <c r="T109" s="182"/>
      <c r="AT109" s="177" t="s">
        <v>172</v>
      </c>
      <c r="AU109" s="177" t="s">
        <v>83</v>
      </c>
      <c r="AV109" s="13" t="s">
        <v>81</v>
      </c>
      <c r="AW109" s="13" t="s">
        <v>34</v>
      </c>
      <c r="AX109" s="13" t="s">
        <v>74</v>
      </c>
      <c r="AY109" s="177" t="s">
        <v>117</v>
      </c>
    </row>
    <row r="110" spans="2:65" s="12" customFormat="1" ht="11.25">
      <c r="B110" s="167"/>
      <c r="D110" s="168" t="s">
        <v>172</v>
      </c>
      <c r="E110" s="169" t="s">
        <v>3</v>
      </c>
      <c r="F110" s="170" t="s">
        <v>607</v>
      </c>
      <c r="H110" s="171">
        <v>18</v>
      </c>
      <c r="I110" s="172"/>
      <c r="L110" s="167"/>
      <c r="M110" s="173"/>
      <c r="N110" s="174"/>
      <c r="O110" s="174"/>
      <c r="P110" s="174"/>
      <c r="Q110" s="174"/>
      <c r="R110" s="174"/>
      <c r="S110" s="174"/>
      <c r="T110" s="175"/>
      <c r="AT110" s="169" t="s">
        <v>172</v>
      </c>
      <c r="AU110" s="169" t="s">
        <v>83</v>
      </c>
      <c r="AV110" s="12" t="s">
        <v>83</v>
      </c>
      <c r="AW110" s="12" t="s">
        <v>34</v>
      </c>
      <c r="AX110" s="12" t="s">
        <v>81</v>
      </c>
      <c r="AY110" s="169" t="s">
        <v>117</v>
      </c>
    </row>
    <row r="111" spans="2:65" s="1" customFormat="1" ht="16.350000000000001" customHeight="1">
      <c r="B111" s="147"/>
      <c r="C111" s="191" t="s">
        <v>116</v>
      </c>
      <c r="D111" s="191" t="s">
        <v>247</v>
      </c>
      <c r="E111" s="192" t="s">
        <v>608</v>
      </c>
      <c r="F111" s="193" t="s">
        <v>609</v>
      </c>
      <c r="G111" s="194" t="s">
        <v>233</v>
      </c>
      <c r="H111" s="195">
        <v>6.0000000000000001E-3</v>
      </c>
      <c r="I111" s="196"/>
      <c r="J111" s="197">
        <f>ROUND(I111*H111,2)</f>
        <v>0</v>
      </c>
      <c r="K111" s="193" t="s">
        <v>124</v>
      </c>
      <c r="L111" s="198"/>
      <c r="M111" s="199" t="s">
        <v>3</v>
      </c>
      <c r="N111" s="200" t="s">
        <v>45</v>
      </c>
      <c r="O111" s="50"/>
      <c r="P111" s="157">
        <f>O111*H111</f>
        <v>0</v>
      </c>
      <c r="Q111" s="157">
        <v>1</v>
      </c>
      <c r="R111" s="157">
        <f>Q111*H111</f>
        <v>6.0000000000000001E-3</v>
      </c>
      <c r="S111" s="157">
        <v>0</v>
      </c>
      <c r="T111" s="158">
        <f>S111*H111</f>
        <v>0</v>
      </c>
      <c r="AR111" s="17" t="s">
        <v>318</v>
      </c>
      <c r="AT111" s="17" t="s">
        <v>247</v>
      </c>
      <c r="AU111" s="17" t="s">
        <v>83</v>
      </c>
      <c r="AY111" s="17" t="s">
        <v>117</v>
      </c>
      <c r="BE111" s="159">
        <f>IF(N111="základní",J111,0)</f>
        <v>0</v>
      </c>
      <c r="BF111" s="159">
        <f>IF(N111="snížená",J111,0)</f>
        <v>0</v>
      </c>
      <c r="BG111" s="159">
        <f>IF(N111="zákl. přenesená",J111,0)</f>
        <v>0</v>
      </c>
      <c r="BH111" s="159">
        <f>IF(N111="sníž. přenesená",J111,0)</f>
        <v>0</v>
      </c>
      <c r="BI111" s="159">
        <f>IF(N111="nulová",J111,0)</f>
        <v>0</v>
      </c>
      <c r="BJ111" s="17" t="s">
        <v>81</v>
      </c>
      <c r="BK111" s="159">
        <f>ROUND(I111*H111,2)</f>
        <v>0</v>
      </c>
      <c r="BL111" s="17" t="s">
        <v>237</v>
      </c>
      <c r="BM111" s="17" t="s">
        <v>610</v>
      </c>
    </row>
    <row r="112" spans="2:65" s="12" customFormat="1" ht="11.25">
      <c r="B112" s="167"/>
      <c r="D112" s="168" t="s">
        <v>172</v>
      </c>
      <c r="F112" s="170" t="s">
        <v>611</v>
      </c>
      <c r="H112" s="171">
        <v>6.0000000000000001E-3</v>
      </c>
      <c r="I112" s="172"/>
      <c r="L112" s="167"/>
      <c r="M112" s="173"/>
      <c r="N112" s="174"/>
      <c r="O112" s="174"/>
      <c r="P112" s="174"/>
      <c r="Q112" s="174"/>
      <c r="R112" s="174"/>
      <c r="S112" s="174"/>
      <c r="T112" s="175"/>
      <c r="AT112" s="169" t="s">
        <v>172</v>
      </c>
      <c r="AU112" s="169" t="s">
        <v>83</v>
      </c>
      <c r="AV112" s="12" t="s">
        <v>83</v>
      </c>
      <c r="AW112" s="12" t="s">
        <v>4</v>
      </c>
      <c r="AX112" s="12" t="s">
        <v>81</v>
      </c>
      <c r="AY112" s="169" t="s">
        <v>117</v>
      </c>
    </row>
    <row r="113" spans="2:65" s="1" customFormat="1" ht="21.75" customHeight="1">
      <c r="B113" s="147"/>
      <c r="C113" s="148" t="s">
        <v>187</v>
      </c>
      <c r="D113" s="148" t="s">
        <v>120</v>
      </c>
      <c r="E113" s="149" t="s">
        <v>612</v>
      </c>
      <c r="F113" s="150" t="s">
        <v>613</v>
      </c>
      <c r="G113" s="151" t="s">
        <v>169</v>
      </c>
      <c r="H113" s="166">
        <v>18</v>
      </c>
      <c r="I113" s="153"/>
      <c r="J113" s="154">
        <f>ROUND(I113*H113,2)</f>
        <v>0</v>
      </c>
      <c r="K113" s="150" t="s">
        <v>124</v>
      </c>
      <c r="L113" s="31"/>
      <c r="M113" s="155" t="s">
        <v>3</v>
      </c>
      <c r="N113" s="156" t="s">
        <v>45</v>
      </c>
      <c r="O113" s="50"/>
      <c r="P113" s="157">
        <f>O113*H113</f>
        <v>0</v>
      </c>
      <c r="Q113" s="157">
        <v>0</v>
      </c>
      <c r="R113" s="157">
        <f>Q113*H113</f>
        <v>0</v>
      </c>
      <c r="S113" s="157">
        <v>0</v>
      </c>
      <c r="T113" s="158">
        <f>S113*H113</f>
        <v>0</v>
      </c>
      <c r="AR113" s="17" t="s">
        <v>237</v>
      </c>
      <c r="AT113" s="17" t="s">
        <v>120</v>
      </c>
      <c r="AU113" s="17" t="s">
        <v>83</v>
      </c>
      <c r="AY113" s="17" t="s">
        <v>117</v>
      </c>
      <c r="BE113" s="159">
        <f>IF(N113="základní",J113,0)</f>
        <v>0</v>
      </c>
      <c r="BF113" s="159">
        <f>IF(N113="snížená",J113,0)</f>
        <v>0</v>
      </c>
      <c r="BG113" s="159">
        <f>IF(N113="zákl. přenesená",J113,0)</f>
        <v>0</v>
      </c>
      <c r="BH113" s="159">
        <f>IF(N113="sníž. přenesená",J113,0)</f>
        <v>0</v>
      </c>
      <c r="BI113" s="159">
        <f>IF(N113="nulová",J113,0)</f>
        <v>0</v>
      </c>
      <c r="BJ113" s="17" t="s">
        <v>81</v>
      </c>
      <c r="BK113" s="159">
        <f>ROUND(I113*H113,2)</f>
        <v>0</v>
      </c>
      <c r="BL113" s="17" t="s">
        <v>237</v>
      </c>
      <c r="BM113" s="17" t="s">
        <v>614</v>
      </c>
    </row>
    <row r="114" spans="2:65" s="1" customFormat="1" ht="16.350000000000001" customHeight="1">
      <c r="B114" s="147"/>
      <c r="C114" s="148" t="s">
        <v>191</v>
      </c>
      <c r="D114" s="148" t="s">
        <v>120</v>
      </c>
      <c r="E114" s="149" t="s">
        <v>615</v>
      </c>
      <c r="F114" s="150" t="s">
        <v>616</v>
      </c>
      <c r="G114" s="151" t="s">
        <v>179</v>
      </c>
      <c r="H114" s="166">
        <v>18</v>
      </c>
      <c r="I114" s="153"/>
      <c r="J114" s="154">
        <f>ROUND(I114*H114,2)</f>
        <v>0</v>
      </c>
      <c r="K114" s="150" t="s">
        <v>124</v>
      </c>
      <c r="L114" s="31"/>
      <c r="M114" s="155" t="s">
        <v>3</v>
      </c>
      <c r="N114" s="156" t="s">
        <v>45</v>
      </c>
      <c r="O114" s="50"/>
      <c r="P114" s="157">
        <f>O114*H114</f>
        <v>0</v>
      </c>
      <c r="Q114" s="157">
        <v>1.9000000000000001E-4</v>
      </c>
      <c r="R114" s="157">
        <f>Q114*H114</f>
        <v>3.4200000000000003E-3</v>
      </c>
      <c r="S114" s="157">
        <v>0</v>
      </c>
      <c r="T114" s="158">
        <f>S114*H114</f>
        <v>0</v>
      </c>
      <c r="AR114" s="17" t="s">
        <v>237</v>
      </c>
      <c r="AT114" s="17" t="s">
        <v>120</v>
      </c>
      <c r="AU114" s="17" t="s">
        <v>83</v>
      </c>
      <c r="AY114" s="17" t="s">
        <v>117</v>
      </c>
      <c r="BE114" s="159">
        <f>IF(N114="základní",J114,0)</f>
        <v>0</v>
      </c>
      <c r="BF114" s="159">
        <f>IF(N114="snížená",J114,0)</f>
        <v>0</v>
      </c>
      <c r="BG114" s="159">
        <f>IF(N114="zákl. přenesená",J114,0)</f>
        <v>0</v>
      </c>
      <c r="BH114" s="159">
        <f>IF(N114="sníž. přenesená",J114,0)</f>
        <v>0</v>
      </c>
      <c r="BI114" s="159">
        <f>IF(N114="nulová",J114,0)</f>
        <v>0</v>
      </c>
      <c r="BJ114" s="17" t="s">
        <v>81</v>
      </c>
      <c r="BK114" s="159">
        <f>ROUND(I114*H114,2)</f>
        <v>0</v>
      </c>
      <c r="BL114" s="17" t="s">
        <v>237</v>
      </c>
      <c r="BM114" s="17" t="s">
        <v>617</v>
      </c>
    </row>
    <row r="115" spans="2:65" s="1" customFormat="1" ht="16.350000000000001" customHeight="1">
      <c r="B115" s="147"/>
      <c r="C115" s="191" t="s">
        <v>195</v>
      </c>
      <c r="D115" s="191" t="s">
        <v>247</v>
      </c>
      <c r="E115" s="192" t="s">
        <v>618</v>
      </c>
      <c r="F115" s="193" t="s">
        <v>619</v>
      </c>
      <c r="G115" s="194" t="s">
        <v>169</v>
      </c>
      <c r="H115" s="195">
        <v>18</v>
      </c>
      <c r="I115" s="196"/>
      <c r="J115" s="197">
        <f>ROUND(I115*H115,2)</f>
        <v>0</v>
      </c>
      <c r="K115" s="193" t="s">
        <v>124</v>
      </c>
      <c r="L115" s="198"/>
      <c r="M115" s="199" t="s">
        <v>3</v>
      </c>
      <c r="N115" s="200" t="s">
        <v>45</v>
      </c>
      <c r="O115" s="50"/>
      <c r="P115" s="157">
        <f>O115*H115</f>
        <v>0</v>
      </c>
      <c r="Q115" s="157">
        <v>3.8800000000000002E-3</v>
      </c>
      <c r="R115" s="157">
        <f>Q115*H115</f>
        <v>6.9839999999999999E-2</v>
      </c>
      <c r="S115" s="157">
        <v>0</v>
      </c>
      <c r="T115" s="158">
        <f>S115*H115</f>
        <v>0</v>
      </c>
      <c r="AR115" s="17" t="s">
        <v>318</v>
      </c>
      <c r="AT115" s="17" t="s">
        <v>247</v>
      </c>
      <c r="AU115" s="17" t="s">
        <v>83</v>
      </c>
      <c r="AY115" s="17" t="s">
        <v>117</v>
      </c>
      <c r="BE115" s="159">
        <f>IF(N115="základní",J115,0)</f>
        <v>0</v>
      </c>
      <c r="BF115" s="159">
        <f>IF(N115="snížená",J115,0)</f>
        <v>0</v>
      </c>
      <c r="BG115" s="159">
        <f>IF(N115="zákl. přenesená",J115,0)</f>
        <v>0</v>
      </c>
      <c r="BH115" s="159">
        <f>IF(N115="sníž. přenesená",J115,0)</f>
        <v>0</v>
      </c>
      <c r="BI115" s="159">
        <f>IF(N115="nulová",J115,0)</f>
        <v>0</v>
      </c>
      <c r="BJ115" s="17" t="s">
        <v>81</v>
      </c>
      <c r="BK115" s="159">
        <f>ROUND(I115*H115,2)</f>
        <v>0</v>
      </c>
      <c r="BL115" s="17" t="s">
        <v>237</v>
      </c>
      <c r="BM115" s="17" t="s">
        <v>620</v>
      </c>
    </row>
    <row r="116" spans="2:65" s="1" customFormat="1" ht="16.350000000000001" customHeight="1">
      <c r="B116" s="147"/>
      <c r="C116" s="148" t="s">
        <v>200</v>
      </c>
      <c r="D116" s="148" t="s">
        <v>120</v>
      </c>
      <c r="E116" s="149" t="s">
        <v>621</v>
      </c>
      <c r="F116" s="150" t="s">
        <v>622</v>
      </c>
      <c r="G116" s="151" t="s">
        <v>179</v>
      </c>
      <c r="H116" s="166">
        <v>300</v>
      </c>
      <c r="I116" s="153"/>
      <c r="J116" s="154">
        <f>ROUND(I116*H116,2)</f>
        <v>0</v>
      </c>
      <c r="K116" s="150" t="s">
        <v>124</v>
      </c>
      <c r="L116" s="31"/>
      <c r="M116" s="155" t="s">
        <v>3</v>
      </c>
      <c r="N116" s="156" t="s">
        <v>45</v>
      </c>
      <c r="O116" s="50"/>
      <c r="P116" s="157">
        <f>O116*H116</f>
        <v>0</v>
      </c>
      <c r="Q116" s="157">
        <v>1.2999999999999999E-4</v>
      </c>
      <c r="R116" s="157">
        <f>Q116*H116</f>
        <v>3.9E-2</v>
      </c>
      <c r="S116" s="157">
        <v>0</v>
      </c>
      <c r="T116" s="158">
        <f>S116*H116</f>
        <v>0</v>
      </c>
      <c r="AR116" s="17" t="s">
        <v>237</v>
      </c>
      <c r="AT116" s="17" t="s">
        <v>120</v>
      </c>
      <c r="AU116" s="17" t="s">
        <v>83</v>
      </c>
      <c r="AY116" s="17" t="s">
        <v>117</v>
      </c>
      <c r="BE116" s="159">
        <f>IF(N116="základní",J116,0)</f>
        <v>0</v>
      </c>
      <c r="BF116" s="159">
        <f>IF(N116="snížená",J116,0)</f>
        <v>0</v>
      </c>
      <c r="BG116" s="159">
        <f>IF(N116="zákl. přenesená",J116,0)</f>
        <v>0</v>
      </c>
      <c r="BH116" s="159">
        <f>IF(N116="sníž. přenesená",J116,0)</f>
        <v>0</v>
      </c>
      <c r="BI116" s="159">
        <f>IF(N116="nulová",J116,0)</f>
        <v>0</v>
      </c>
      <c r="BJ116" s="17" t="s">
        <v>81</v>
      </c>
      <c r="BK116" s="159">
        <f>ROUND(I116*H116,2)</f>
        <v>0</v>
      </c>
      <c r="BL116" s="17" t="s">
        <v>237</v>
      </c>
      <c r="BM116" s="17" t="s">
        <v>623</v>
      </c>
    </row>
    <row r="117" spans="2:65" s="1" customFormat="1" ht="16.350000000000001" customHeight="1">
      <c r="B117" s="147"/>
      <c r="C117" s="191" t="s">
        <v>204</v>
      </c>
      <c r="D117" s="191" t="s">
        <v>247</v>
      </c>
      <c r="E117" s="192" t="s">
        <v>618</v>
      </c>
      <c r="F117" s="193" t="s">
        <v>619</v>
      </c>
      <c r="G117" s="194" t="s">
        <v>169</v>
      </c>
      <c r="H117" s="195">
        <v>69</v>
      </c>
      <c r="I117" s="196"/>
      <c r="J117" s="197">
        <f>ROUND(I117*H117,2)</f>
        <v>0</v>
      </c>
      <c r="K117" s="193" t="s">
        <v>124</v>
      </c>
      <c r="L117" s="198"/>
      <c r="M117" s="199" t="s">
        <v>3</v>
      </c>
      <c r="N117" s="200" t="s">
        <v>45</v>
      </c>
      <c r="O117" s="50"/>
      <c r="P117" s="157">
        <f>O117*H117</f>
        <v>0</v>
      </c>
      <c r="Q117" s="157">
        <v>3.8800000000000002E-3</v>
      </c>
      <c r="R117" s="157">
        <f>Q117*H117</f>
        <v>0.26772000000000001</v>
      </c>
      <c r="S117" s="157">
        <v>0</v>
      </c>
      <c r="T117" s="158">
        <f>S117*H117</f>
        <v>0</v>
      </c>
      <c r="AR117" s="17" t="s">
        <v>318</v>
      </c>
      <c r="AT117" s="17" t="s">
        <v>247</v>
      </c>
      <c r="AU117" s="17" t="s">
        <v>83</v>
      </c>
      <c r="AY117" s="17" t="s">
        <v>117</v>
      </c>
      <c r="BE117" s="159">
        <f>IF(N117="základní",J117,0)</f>
        <v>0</v>
      </c>
      <c r="BF117" s="159">
        <f>IF(N117="snížená",J117,0)</f>
        <v>0</v>
      </c>
      <c r="BG117" s="159">
        <f>IF(N117="zákl. přenesená",J117,0)</f>
        <v>0</v>
      </c>
      <c r="BH117" s="159">
        <f>IF(N117="sníž. přenesená",J117,0)</f>
        <v>0</v>
      </c>
      <c r="BI117" s="159">
        <f>IF(N117="nulová",J117,0)</f>
        <v>0</v>
      </c>
      <c r="BJ117" s="17" t="s">
        <v>81</v>
      </c>
      <c r="BK117" s="159">
        <f>ROUND(I117*H117,2)</f>
        <v>0</v>
      </c>
      <c r="BL117" s="17" t="s">
        <v>237</v>
      </c>
      <c r="BM117" s="17" t="s">
        <v>624</v>
      </c>
    </row>
    <row r="118" spans="2:65" s="12" customFormat="1" ht="11.25">
      <c r="B118" s="167"/>
      <c r="D118" s="168" t="s">
        <v>172</v>
      </c>
      <c r="F118" s="170" t="s">
        <v>625</v>
      </c>
      <c r="H118" s="171">
        <v>69</v>
      </c>
      <c r="I118" s="172"/>
      <c r="L118" s="167"/>
      <c r="M118" s="173"/>
      <c r="N118" s="174"/>
      <c r="O118" s="174"/>
      <c r="P118" s="174"/>
      <c r="Q118" s="174"/>
      <c r="R118" s="174"/>
      <c r="S118" s="174"/>
      <c r="T118" s="175"/>
      <c r="AT118" s="169" t="s">
        <v>172</v>
      </c>
      <c r="AU118" s="169" t="s">
        <v>83</v>
      </c>
      <c r="AV118" s="12" t="s">
        <v>83</v>
      </c>
      <c r="AW118" s="12" t="s">
        <v>4</v>
      </c>
      <c r="AX118" s="12" t="s">
        <v>81</v>
      </c>
      <c r="AY118" s="169" t="s">
        <v>117</v>
      </c>
    </row>
    <row r="119" spans="2:65" s="1" customFormat="1" ht="21.75" customHeight="1">
      <c r="B119" s="147"/>
      <c r="C119" s="148" t="s">
        <v>208</v>
      </c>
      <c r="D119" s="148" t="s">
        <v>120</v>
      </c>
      <c r="E119" s="149" t="s">
        <v>626</v>
      </c>
      <c r="F119" s="150" t="s">
        <v>627</v>
      </c>
      <c r="G119" s="151" t="s">
        <v>123</v>
      </c>
      <c r="H119" s="152"/>
      <c r="I119" s="153"/>
      <c r="J119" s="154">
        <f>ROUND(I119*H119,2)</f>
        <v>0</v>
      </c>
      <c r="K119" s="150" t="s">
        <v>124</v>
      </c>
      <c r="L119" s="31"/>
      <c r="M119" s="155" t="s">
        <v>3</v>
      </c>
      <c r="N119" s="156" t="s">
        <v>45</v>
      </c>
      <c r="O119" s="50"/>
      <c r="P119" s="157">
        <f>O119*H119</f>
        <v>0</v>
      </c>
      <c r="Q119" s="157">
        <v>0</v>
      </c>
      <c r="R119" s="157">
        <f>Q119*H119</f>
        <v>0</v>
      </c>
      <c r="S119" s="157">
        <v>0</v>
      </c>
      <c r="T119" s="158">
        <f>S119*H119</f>
        <v>0</v>
      </c>
      <c r="AR119" s="17" t="s">
        <v>237</v>
      </c>
      <c r="AT119" s="17" t="s">
        <v>120</v>
      </c>
      <c r="AU119" s="17" t="s">
        <v>83</v>
      </c>
      <c r="AY119" s="17" t="s">
        <v>117</v>
      </c>
      <c r="BE119" s="159">
        <f>IF(N119="základní",J119,0)</f>
        <v>0</v>
      </c>
      <c r="BF119" s="159">
        <f>IF(N119="snížená",J119,0)</f>
        <v>0</v>
      </c>
      <c r="BG119" s="159">
        <f>IF(N119="zákl. přenesená",J119,0)</f>
        <v>0</v>
      </c>
      <c r="BH119" s="159">
        <f>IF(N119="sníž. přenesená",J119,0)</f>
        <v>0</v>
      </c>
      <c r="BI119" s="159">
        <f>IF(N119="nulová",J119,0)</f>
        <v>0</v>
      </c>
      <c r="BJ119" s="17" t="s">
        <v>81</v>
      </c>
      <c r="BK119" s="159">
        <f>ROUND(I119*H119,2)</f>
        <v>0</v>
      </c>
      <c r="BL119" s="17" t="s">
        <v>237</v>
      </c>
      <c r="BM119" s="17" t="s">
        <v>628</v>
      </c>
    </row>
    <row r="120" spans="2:65" s="11" customFormat="1" ht="22.9" customHeight="1">
      <c r="B120" s="134"/>
      <c r="D120" s="135" t="s">
        <v>73</v>
      </c>
      <c r="E120" s="145" t="s">
        <v>629</v>
      </c>
      <c r="F120" s="145" t="s">
        <v>630</v>
      </c>
      <c r="I120" s="137"/>
      <c r="J120" s="146">
        <f>BK120</f>
        <v>0</v>
      </c>
      <c r="L120" s="134"/>
      <c r="M120" s="139"/>
      <c r="N120" s="140"/>
      <c r="O120" s="140"/>
      <c r="P120" s="141">
        <f>SUM(P121:P126)</f>
        <v>0</v>
      </c>
      <c r="Q120" s="140"/>
      <c r="R120" s="141">
        <f>SUM(R121:R126)</f>
        <v>0.49856400000000006</v>
      </c>
      <c r="S120" s="140"/>
      <c r="T120" s="142">
        <f>SUM(T121:T126)</f>
        <v>0</v>
      </c>
      <c r="AR120" s="135" t="s">
        <v>83</v>
      </c>
      <c r="AT120" s="143" t="s">
        <v>73</v>
      </c>
      <c r="AU120" s="143" t="s">
        <v>81</v>
      </c>
      <c r="AY120" s="135" t="s">
        <v>117</v>
      </c>
      <c r="BK120" s="144">
        <f>SUM(BK121:BK126)</f>
        <v>0</v>
      </c>
    </row>
    <row r="121" spans="2:65" s="1" customFormat="1" ht="21.75" customHeight="1">
      <c r="B121" s="147"/>
      <c r="C121" s="148" t="s">
        <v>214</v>
      </c>
      <c r="D121" s="148" t="s">
        <v>120</v>
      </c>
      <c r="E121" s="149" t="s">
        <v>631</v>
      </c>
      <c r="F121" s="150" t="s">
        <v>632</v>
      </c>
      <c r="G121" s="151" t="s">
        <v>169</v>
      </c>
      <c r="H121" s="166">
        <v>18</v>
      </c>
      <c r="I121" s="153"/>
      <c r="J121" s="154">
        <f>ROUND(I121*H121,2)</f>
        <v>0</v>
      </c>
      <c r="K121" s="150" t="s">
        <v>124</v>
      </c>
      <c r="L121" s="31"/>
      <c r="M121" s="155" t="s">
        <v>3</v>
      </c>
      <c r="N121" s="156" t="s">
        <v>45</v>
      </c>
      <c r="O121" s="50"/>
      <c r="P121" s="157">
        <f>O121*H121</f>
        <v>0</v>
      </c>
      <c r="Q121" s="157">
        <v>5.0000000000000002E-5</v>
      </c>
      <c r="R121" s="157">
        <f>Q121*H121</f>
        <v>9.0000000000000008E-4</v>
      </c>
      <c r="S121" s="157">
        <v>0</v>
      </c>
      <c r="T121" s="158">
        <f>S121*H121</f>
        <v>0</v>
      </c>
      <c r="AR121" s="17" t="s">
        <v>237</v>
      </c>
      <c r="AT121" s="17" t="s">
        <v>120</v>
      </c>
      <c r="AU121" s="17" t="s">
        <v>83</v>
      </c>
      <c r="AY121" s="17" t="s">
        <v>117</v>
      </c>
      <c r="BE121" s="159">
        <f>IF(N121="základní",J121,0)</f>
        <v>0</v>
      </c>
      <c r="BF121" s="159">
        <f>IF(N121="snížená",J121,0)</f>
        <v>0</v>
      </c>
      <c r="BG121" s="159">
        <f>IF(N121="zákl. přenesená",J121,0)</f>
        <v>0</v>
      </c>
      <c r="BH121" s="159">
        <f>IF(N121="sníž. přenesená",J121,0)</f>
        <v>0</v>
      </c>
      <c r="BI121" s="159">
        <f>IF(N121="nulová",J121,0)</f>
        <v>0</v>
      </c>
      <c r="BJ121" s="17" t="s">
        <v>81</v>
      </c>
      <c r="BK121" s="159">
        <f>ROUND(I121*H121,2)</f>
        <v>0</v>
      </c>
      <c r="BL121" s="17" t="s">
        <v>237</v>
      </c>
      <c r="BM121" s="17" t="s">
        <v>633</v>
      </c>
    </row>
    <row r="122" spans="2:65" s="13" customFormat="1" ht="11.25">
      <c r="B122" s="176"/>
      <c r="D122" s="168" t="s">
        <v>172</v>
      </c>
      <c r="E122" s="177" t="s">
        <v>3</v>
      </c>
      <c r="F122" s="178" t="s">
        <v>594</v>
      </c>
      <c r="H122" s="177" t="s">
        <v>3</v>
      </c>
      <c r="I122" s="179"/>
      <c r="L122" s="176"/>
      <c r="M122" s="180"/>
      <c r="N122" s="181"/>
      <c r="O122" s="181"/>
      <c r="P122" s="181"/>
      <c r="Q122" s="181"/>
      <c r="R122" s="181"/>
      <c r="S122" s="181"/>
      <c r="T122" s="182"/>
      <c r="AT122" s="177" t="s">
        <v>172</v>
      </c>
      <c r="AU122" s="177" t="s">
        <v>83</v>
      </c>
      <c r="AV122" s="13" t="s">
        <v>81</v>
      </c>
      <c r="AW122" s="13" t="s">
        <v>34</v>
      </c>
      <c r="AX122" s="13" t="s">
        <v>74</v>
      </c>
      <c r="AY122" s="177" t="s">
        <v>117</v>
      </c>
    </row>
    <row r="123" spans="2:65" s="12" customFormat="1" ht="11.25">
      <c r="B123" s="167"/>
      <c r="D123" s="168" t="s">
        <v>172</v>
      </c>
      <c r="E123" s="169" t="s">
        <v>3</v>
      </c>
      <c r="F123" s="170" t="s">
        <v>607</v>
      </c>
      <c r="H123" s="171">
        <v>18</v>
      </c>
      <c r="I123" s="172"/>
      <c r="L123" s="167"/>
      <c r="M123" s="173"/>
      <c r="N123" s="174"/>
      <c r="O123" s="174"/>
      <c r="P123" s="174"/>
      <c r="Q123" s="174"/>
      <c r="R123" s="174"/>
      <c r="S123" s="174"/>
      <c r="T123" s="175"/>
      <c r="AT123" s="169" t="s">
        <v>172</v>
      </c>
      <c r="AU123" s="169" t="s">
        <v>83</v>
      </c>
      <c r="AV123" s="12" t="s">
        <v>83</v>
      </c>
      <c r="AW123" s="12" t="s">
        <v>34</v>
      </c>
      <c r="AX123" s="12" t="s">
        <v>81</v>
      </c>
      <c r="AY123" s="169" t="s">
        <v>117</v>
      </c>
    </row>
    <row r="124" spans="2:65" s="1" customFormat="1" ht="16.350000000000001" customHeight="1">
      <c r="B124" s="147"/>
      <c r="C124" s="191" t="s">
        <v>218</v>
      </c>
      <c r="D124" s="191" t="s">
        <v>247</v>
      </c>
      <c r="E124" s="192" t="s">
        <v>634</v>
      </c>
      <c r="F124" s="193" t="s">
        <v>635</v>
      </c>
      <c r="G124" s="194" t="s">
        <v>169</v>
      </c>
      <c r="H124" s="195">
        <v>19.440000000000001</v>
      </c>
      <c r="I124" s="196"/>
      <c r="J124" s="197">
        <f>ROUND(I124*H124,2)</f>
        <v>0</v>
      </c>
      <c r="K124" s="193" t="s">
        <v>275</v>
      </c>
      <c r="L124" s="198"/>
      <c r="M124" s="199" t="s">
        <v>3</v>
      </c>
      <c r="N124" s="200" t="s">
        <v>45</v>
      </c>
      <c r="O124" s="50"/>
      <c r="P124" s="157">
        <f>O124*H124</f>
        <v>0</v>
      </c>
      <c r="Q124" s="157">
        <v>2.5600000000000001E-2</v>
      </c>
      <c r="R124" s="157">
        <f>Q124*H124</f>
        <v>0.49766400000000005</v>
      </c>
      <c r="S124" s="157">
        <v>0</v>
      </c>
      <c r="T124" s="158">
        <f>S124*H124</f>
        <v>0</v>
      </c>
      <c r="AR124" s="17" t="s">
        <v>318</v>
      </c>
      <c r="AT124" s="17" t="s">
        <v>247</v>
      </c>
      <c r="AU124" s="17" t="s">
        <v>83</v>
      </c>
      <c r="AY124" s="17" t="s">
        <v>117</v>
      </c>
      <c r="BE124" s="159">
        <f>IF(N124="základní",J124,0)</f>
        <v>0</v>
      </c>
      <c r="BF124" s="159">
        <f>IF(N124="snížená",J124,0)</f>
        <v>0</v>
      </c>
      <c r="BG124" s="159">
        <f>IF(N124="zákl. přenesená",J124,0)</f>
        <v>0</v>
      </c>
      <c r="BH124" s="159">
        <f>IF(N124="sníž. přenesená",J124,0)</f>
        <v>0</v>
      </c>
      <c r="BI124" s="159">
        <f>IF(N124="nulová",J124,0)</f>
        <v>0</v>
      </c>
      <c r="BJ124" s="17" t="s">
        <v>81</v>
      </c>
      <c r="BK124" s="159">
        <f>ROUND(I124*H124,2)</f>
        <v>0</v>
      </c>
      <c r="BL124" s="17" t="s">
        <v>237</v>
      </c>
      <c r="BM124" s="17" t="s">
        <v>636</v>
      </c>
    </row>
    <row r="125" spans="2:65" s="12" customFormat="1" ht="11.25">
      <c r="B125" s="167"/>
      <c r="D125" s="168" t="s">
        <v>172</v>
      </c>
      <c r="F125" s="170" t="s">
        <v>637</v>
      </c>
      <c r="H125" s="171">
        <v>19.440000000000001</v>
      </c>
      <c r="I125" s="172"/>
      <c r="L125" s="167"/>
      <c r="M125" s="173"/>
      <c r="N125" s="174"/>
      <c r="O125" s="174"/>
      <c r="P125" s="174"/>
      <c r="Q125" s="174"/>
      <c r="R125" s="174"/>
      <c r="S125" s="174"/>
      <c r="T125" s="175"/>
      <c r="AT125" s="169" t="s">
        <v>172</v>
      </c>
      <c r="AU125" s="169" t="s">
        <v>83</v>
      </c>
      <c r="AV125" s="12" t="s">
        <v>83</v>
      </c>
      <c r="AW125" s="12" t="s">
        <v>4</v>
      </c>
      <c r="AX125" s="12" t="s">
        <v>81</v>
      </c>
      <c r="AY125" s="169" t="s">
        <v>117</v>
      </c>
    </row>
    <row r="126" spans="2:65" s="1" customFormat="1" ht="21.75" customHeight="1">
      <c r="B126" s="147"/>
      <c r="C126" s="148" t="s">
        <v>226</v>
      </c>
      <c r="D126" s="148" t="s">
        <v>120</v>
      </c>
      <c r="E126" s="149" t="s">
        <v>638</v>
      </c>
      <c r="F126" s="150" t="s">
        <v>639</v>
      </c>
      <c r="G126" s="151" t="s">
        <v>123</v>
      </c>
      <c r="H126" s="152"/>
      <c r="I126" s="153"/>
      <c r="J126" s="154">
        <f>ROUND(I126*H126,2)</f>
        <v>0</v>
      </c>
      <c r="K126" s="150" t="s">
        <v>124</v>
      </c>
      <c r="L126" s="31"/>
      <c r="M126" s="155" t="s">
        <v>3</v>
      </c>
      <c r="N126" s="156" t="s">
        <v>45</v>
      </c>
      <c r="O126" s="50"/>
      <c r="P126" s="157">
        <f>O126*H126</f>
        <v>0</v>
      </c>
      <c r="Q126" s="157">
        <v>0</v>
      </c>
      <c r="R126" s="157">
        <f>Q126*H126</f>
        <v>0</v>
      </c>
      <c r="S126" s="157">
        <v>0</v>
      </c>
      <c r="T126" s="158">
        <f>S126*H126</f>
        <v>0</v>
      </c>
      <c r="AR126" s="17" t="s">
        <v>237</v>
      </c>
      <c r="AT126" s="17" t="s">
        <v>120</v>
      </c>
      <c r="AU126" s="17" t="s">
        <v>83</v>
      </c>
      <c r="AY126" s="17" t="s">
        <v>117</v>
      </c>
      <c r="BE126" s="159">
        <f>IF(N126="základní",J126,0)</f>
        <v>0</v>
      </c>
      <c r="BF126" s="159">
        <f>IF(N126="snížená",J126,0)</f>
        <v>0</v>
      </c>
      <c r="BG126" s="159">
        <f>IF(N126="zákl. přenesená",J126,0)</f>
        <v>0</v>
      </c>
      <c r="BH126" s="159">
        <f>IF(N126="sníž. přenesená",J126,0)</f>
        <v>0</v>
      </c>
      <c r="BI126" s="159">
        <f>IF(N126="nulová",J126,0)</f>
        <v>0</v>
      </c>
      <c r="BJ126" s="17" t="s">
        <v>81</v>
      </c>
      <c r="BK126" s="159">
        <f>ROUND(I126*H126,2)</f>
        <v>0</v>
      </c>
      <c r="BL126" s="17" t="s">
        <v>237</v>
      </c>
      <c r="BM126" s="17" t="s">
        <v>640</v>
      </c>
    </row>
    <row r="127" spans="2:65" s="11" customFormat="1" ht="22.9" customHeight="1">
      <c r="B127" s="134"/>
      <c r="D127" s="135" t="s">
        <v>73</v>
      </c>
      <c r="E127" s="145" t="s">
        <v>376</v>
      </c>
      <c r="F127" s="145" t="s">
        <v>377</v>
      </c>
      <c r="I127" s="137"/>
      <c r="J127" s="146">
        <f>BK127</f>
        <v>0</v>
      </c>
      <c r="L127" s="134"/>
      <c r="M127" s="139"/>
      <c r="N127" s="140"/>
      <c r="O127" s="140"/>
      <c r="P127" s="141">
        <f>SUM(P128:P137)</f>
        <v>0</v>
      </c>
      <c r="Q127" s="140"/>
      <c r="R127" s="141">
        <f>SUM(R128:R137)</f>
        <v>2.4E-2</v>
      </c>
      <c r="S127" s="140"/>
      <c r="T127" s="142">
        <f>SUM(T128:T137)</f>
        <v>2.496</v>
      </c>
      <c r="AR127" s="135" t="s">
        <v>83</v>
      </c>
      <c r="AT127" s="143" t="s">
        <v>73</v>
      </c>
      <c r="AU127" s="143" t="s">
        <v>81</v>
      </c>
      <c r="AY127" s="135" t="s">
        <v>117</v>
      </c>
      <c r="BK127" s="144">
        <f>SUM(BK128:BK137)</f>
        <v>0</v>
      </c>
    </row>
    <row r="128" spans="2:65" s="1" customFormat="1" ht="16.350000000000001" customHeight="1">
      <c r="B128" s="147"/>
      <c r="C128" s="148" t="s">
        <v>9</v>
      </c>
      <c r="D128" s="148" t="s">
        <v>120</v>
      </c>
      <c r="E128" s="149" t="s">
        <v>641</v>
      </c>
      <c r="F128" s="150" t="s">
        <v>642</v>
      </c>
      <c r="G128" s="151" t="s">
        <v>381</v>
      </c>
      <c r="H128" s="166">
        <v>480</v>
      </c>
      <c r="I128" s="153"/>
      <c r="J128" s="154">
        <f>ROUND(I128*H128,2)</f>
        <v>0</v>
      </c>
      <c r="K128" s="150" t="s">
        <v>124</v>
      </c>
      <c r="L128" s="31"/>
      <c r="M128" s="155" t="s">
        <v>3</v>
      </c>
      <c r="N128" s="156" t="s">
        <v>45</v>
      </c>
      <c r="O128" s="50"/>
      <c r="P128" s="157">
        <f>O128*H128</f>
        <v>0</v>
      </c>
      <c r="Q128" s="157">
        <v>5.0000000000000002E-5</v>
      </c>
      <c r="R128" s="157">
        <f>Q128*H128</f>
        <v>2.4E-2</v>
      </c>
      <c r="S128" s="157">
        <v>0</v>
      </c>
      <c r="T128" s="158">
        <f>S128*H128</f>
        <v>0</v>
      </c>
      <c r="AR128" s="17" t="s">
        <v>237</v>
      </c>
      <c r="AT128" s="17" t="s">
        <v>120</v>
      </c>
      <c r="AU128" s="17" t="s">
        <v>83</v>
      </c>
      <c r="AY128" s="17" t="s">
        <v>117</v>
      </c>
      <c r="BE128" s="159">
        <f>IF(N128="základní",J128,0)</f>
        <v>0</v>
      </c>
      <c r="BF128" s="159">
        <f>IF(N128="snížená",J128,0)</f>
        <v>0</v>
      </c>
      <c r="BG128" s="159">
        <f>IF(N128="zákl. přenesená",J128,0)</f>
        <v>0</v>
      </c>
      <c r="BH128" s="159">
        <f>IF(N128="sníž. přenesená",J128,0)</f>
        <v>0</v>
      </c>
      <c r="BI128" s="159">
        <f>IF(N128="nulová",J128,0)</f>
        <v>0</v>
      </c>
      <c r="BJ128" s="17" t="s">
        <v>81</v>
      </c>
      <c r="BK128" s="159">
        <f>ROUND(I128*H128,2)</f>
        <v>0</v>
      </c>
      <c r="BL128" s="17" t="s">
        <v>237</v>
      </c>
      <c r="BM128" s="17" t="s">
        <v>643</v>
      </c>
    </row>
    <row r="129" spans="2:65" s="13" customFormat="1" ht="11.25">
      <c r="B129" s="176"/>
      <c r="D129" s="168" t="s">
        <v>172</v>
      </c>
      <c r="E129" s="177" t="s">
        <v>3</v>
      </c>
      <c r="F129" s="178" t="s">
        <v>644</v>
      </c>
      <c r="H129" s="177" t="s">
        <v>3</v>
      </c>
      <c r="I129" s="179"/>
      <c r="L129" s="176"/>
      <c r="M129" s="180"/>
      <c r="N129" s="181"/>
      <c r="O129" s="181"/>
      <c r="P129" s="181"/>
      <c r="Q129" s="181"/>
      <c r="R129" s="181"/>
      <c r="S129" s="181"/>
      <c r="T129" s="182"/>
      <c r="AT129" s="177" t="s">
        <v>172</v>
      </c>
      <c r="AU129" s="177" t="s">
        <v>83</v>
      </c>
      <c r="AV129" s="13" t="s">
        <v>81</v>
      </c>
      <c r="AW129" s="13" t="s">
        <v>34</v>
      </c>
      <c r="AX129" s="13" t="s">
        <v>74</v>
      </c>
      <c r="AY129" s="177" t="s">
        <v>117</v>
      </c>
    </row>
    <row r="130" spans="2:65" s="12" customFormat="1" ht="11.25">
      <c r="B130" s="167"/>
      <c r="D130" s="168" t="s">
        <v>172</v>
      </c>
      <c r="E130" s="169" t="s">
        <v>3</v>
      </c>
      <c r="F130" s="170" t="s">
        <v>645</v>
      </c>
      <c r="H130" s="171">
        <v>480</v>
      </c>
      <c r="I130" s="172"/>
      <c r="L130" s="167"/>
      <c r="M130" s="173"/>
      <c r="N130" s="174"/>
      <c r="O130" s="174"/>
      <c r="P130" s="174"/>
      <c r="Q130" s="174"/>
      <c r="R130" s="174"/>
      <c r="S130" s="174"/>
      <c r="T130" s="175"/>
      <c r="AT130" s="169" t="s">
        <v>172</v>
      </c>
      <c r="AU130" s="169" t="s">
        <v>83</v>
      </c>
      <c r="AV130" s="12" t="s">
        <v>83</v>
      </c>
      <c r="AW130" s="12" t="s">
        <v>34</v>
      </c>
      <c r="AX130" s="12" t="s">
        <v>81</v>
      </c>
      <c r="AY130" s="169" t="s">
        <v>117</v>
      </c>
    </row>
    <row r="131" spans="2:65" s="1" customFormat="1" ht="16.350000000000001" customHeight="1">
      <c r="B131" s="147"/>
      <c r="C131" s="148" t="s">
        <v>237</v>
      </c>
      <c r="D131" s="148" t="s">
        <v>120</v>
      </c>
      <c r="E131" s="149" t="s">
        <v>646</v>
      </c>
      <c r="F131" s="150" t="s">
        <v>647</v>
      </c>
      <c r="G131" s="151" t="s">
        <v>381</v>
      </c>
      <c r="H131" s="166">
        <v>2016</v>
      </c>
      <c r="I131" s="153"/>
      <c r="J131" s="154">
        <f>ROUND(I131*H131,2)</f>
        <v>0</v>
      </c>
      <c r="K131" s="150" t="s">
        <v>124</v>
      </c>
      <c r="L131" s="31"/>
      <c r="M131" s="155" t="s">
        <v>3</v>
      </c>
      <c r="N131" s="156" t="s">
        <v>45</v>
      </c>
      <c r="O131" s="50"/>
      <c r="P131" s="157">
        <f>O131*H131</f>
        <v>0</v>
      </c>
      <c r="Q131" s="157">
        <v>0</v>
      </c>
      <c r="R131" s="157">
        <f>Q131*H131</f>
        <v>0</v>
      </c>
      <c r="S131" s="157">
        <v>1E-3</v>
      </c>
      <c r="T131" s="158">
        <f>S131*H131</f>
        <v>2.016</v>
      </c>
      <c r="AR131" s="17" t="s">
        <v>237</v>
      </c>
      <c r="AT131" s="17" t="s">
        <v>120</v>
      </c>
      <c r="AU131" s="17" t="s">
        <v>83</v>
      </c>
      <c r="AY131" s="17" t="s">
        <v>117</v>
      </c>
      <c r="BE131" s="159">
        <f>IF(N131="základní",J131,0)</f>
        <v>0</v>
      </c>
      <c r="BF131" s="159">
        <f>IF(N131="snížená",J131,0)</f>
        <v>0</v>
      </c>
      <c r="BG131" s="159">
        <f>IF(N131="zákl. přenesená",J131,0)</f>
        <v>0</v>
      </c>
      <c r="BH131" s="159">
        <f>IF(N131="sníž. přenesená",J131,0)</f>
        <v>0</v>
      </c>
      <c r="BI131" s="159">
        <f>IF(N131="nulová",J131,0)</f>
        <v>0</v>
      </c>
      <c r="BJ131" s="17" t="s">
        <v>81</v>
      </c>
      <c r="BK131" s="159">
        <f>ROUND(I131*H131,2)</f>
        <v>0</v>
      </c>
      <c r="BL131" s="17" t="s">
        <v>237</v>
      </c>
      <c r="BM131" s="17" t="s">
        <v>648</v>
      </c>
    </row>
    <row r="132" spans="2:65" s="13" customFormat="1" ht="11.25">
      <c r="B132" s="176"/>
      <c r="D132" s="168" t="s">
        <v>172</v>
      </c>
      <c r="E132" s="177" t="s">
        <v>3</v>
      </c>
      <c r="F132" s="178" t="s">
        <v>594</v>
      </c>
      <c r="H132" s="177" t="s">
        <v>3</v>
      </c>
      <c r="I132" s="179"/>
      <c r="L132" s="176"/>
      <c r="M132" s="180"/>
      <c r="N132" s="181"/>
      <c r="O132" s="181"/>
      <c r="P132" s="181"/>
      <c r="Q132" s="181"/>
      <c r="R132" s="181"/>
      <c r="S132" s="181"/>
      <c r="T132" s="182"/>
      <c r="AT132" s="177" t="s">
        <v>172</v>
      </c>
      <c r="AU132" s="177" t="s">
        <v>83</v>
      </c>
      <c r="AV132" s="13" t="s">
        <v>81</v>
      </c>
      <c r="AW132" s="13" t="s">
        <v>34</v>
      </c>
      <c r="AX132" s="13" t="s">
        <v>74</v>
      </c>
      <c r="AY132" s="177" t="s">
        <v>117</v>
      </c>
    </row>
    <row r="133" spans="2:65" s="12" customFormat="1" ht="11.25">
      <c r="B133" s="167"/>
      <c r="D133" s="168" t="s">
        <v>172</v>
      </c>
      <c r="E133" s="169" t="s">
        <v>3</v>
      </c>
      <c r="F133" s="170" t="s">
        <v>649</v>
      </c>
      <c r="H133" s="171">
        <v>2016</v>
      </c>
      <c r="I133" s="172"/>
      <c r="L133" s="167"/>
      <c r="M133" s="173"/>
      <c r="N133" s="174"/>
      <c r="O133" s="174"/>
      <c r="P133" s="174"/>
      <c r="Q133" s="174"/>
      <c r="R133" s="174"/>
      <c r="S133" s="174"/>
      <c r="T133" s="175"/>
      <c r="AT133" s="169" t="s">
        <v>172</v>
      </c>
      <c r="AU133" s="169" t="s">
        <v>83</v>
      </c>
      <c r="AV133" s="12" t="s">
        <v>83</v>
      </c>
      <c r="AW133" s="12" t="s">
        <v>34</v>
      </c>
      <c r="AX133" s="12" t="s">
        <v>81</v>
      </c>
      <c r="AY133" s="169" t="s">
        <v>117</v>
      </c>
    </row>
    <row r="134" spans="2:65" s="1" customFormat="1" ht="16.350000000000001" customHeight="1">
      <c r="B134" s="147"/>
      <c r="C134" s="148" t="s">
        <v>241</v>
      </c>
      <c r="D134" s="148" t="s">
        <v>120</v>
      </c>
      <c r="E134" s="149" t="s">
        <v>650</v>
      </c>
      <c r="F134" s="150" t="s">
        <v>651</v>
      </c>
      <c r="G134" s="151" t="s">
        <v>381</v>
      </c>
      <c r="H134" s="166">
        <v>480</v>
      </c>
      <c r="I134" s="153"/>
      <c r="J134" s="154">
        <f>ROUND(I134*H134,2)</f>
        <v>0</v>
      </c>
      <c r="K134" s="150" t="s">
        <v>124</v>
      </c>
      <c r="L134" s="31"/>
      <c r="M134" s="155" t="s">
        <v>3</v>
      </c>
      <c r="N134" s="156" t="s">
        <v>45</v>
      </c>
      <c r="O134" s="50"/>
      <c r="P134" s="157">
        <f>O134*H134</f>
        <v>0</v>
      </c>
      <c r="Q134" s="157">
        <v>0</v>
      </c>
      <c r="R134" s="157">
        <f>Q134*H134</f>
        <v>0</v>
      </c>
      <c r="S134" s="157">
        <v>1E-3</v>
      </c>
      <c r="T134" s="158">
        <f>S134*H134</f>
        <v>0.48</v>
      </c>
      <c r="AR134" s="17" t="s">
        <v>237</v>
      </c>
      <c r="AT134" s="17" t="s">
        <v>120</v>
      </c>
      <c r="AU134" s="17" t="s">
        <v>83</v>
      </c>
      <c r="AY134" s="17" t="s">
        <v>117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17" t="s">
        <v>81</v>
      </c>
      <c r="BK134" s="159">
        <f>ROUND(I134*H134,2)</f>
        <v>0</v>
      </c>
      <c r="BL134" s="17" t="s">
        <v>237</v>
      </c>
      <c r="BM134" s="17" t="s">
        <v>652</v>
      </c>
    </row>
    <row r="135" spans="2:65" s="13" customFormat="1" ht="11.25">
      <c r="B135" s="176"/>
      <c r="D135" s="168" t="s">
        <v>172</v>
      </c>
      <c r="E135" s="177" t="s">
        <v>3</v>
      </c>
      <c r="F135" s="178" t="s">
        <v>644</v>
      </c>
      <c r="H135" s="177" t="s">
        <v>3</v>
      </c>
      <c r="I135" s="179"/>
      <c r="L135" s="176"/>
      <c r="M135" s="180"/>
      <c r="N135" s="181"/>
      <c r="O135" s="181"/>
      <c r="P135" s="181"/>
      <c r="Q135" s="181"/>
      <c r="R135" s="181"/>
      <c r="S135" s="181"/>
      <c r="T135" s="182"/>
      <c r="AT135" s="177" t="s">
        <v>172</v>
      </c>
      <c r="AU135" s="177" t="s">
        <v>83</v>
      </c>
      <c r="AV135" s="13" t="s">
        <v>81</v>
      </c>
      <c r="AW135" s="13" t="s">
        <v>34</v>
      </c>
      <c r="AX135" s="13" t="s">
        <v>74</v>
      </c>
      <c r="AY135" s="177" t="s">
        <v>117</v>
      </c>
    </row>
    <row r="136" spans="2:65" s="12" customFormat="1" ht="11.25">
      <c r="B136" s="167"/>
      <c r="D136" s="168" t="s">
        <v>172</v>
      </c>
      <c r="E136" s="169" t="s">
        <v>3</v>
      </c>
      <c r="F136" s="170" t="s">
        <v>645</v>
      </c>
      <c r="H136" s="171">
        <v>480</v>
      </c>
      <c r="I136" s="172"/>
      <c r="L136" s="167"/>
      <c r="M136" s="173"/>
      <c r="N136" s="174"/>
      <c r="O136" s="174"/>
      <c r="P136" s="174"/>
      <c r="Q136" s="174"/>
      <c r="R136" s="174"/>
      <c r="S136" s="174"/>
      <c r="T136" s="175"/>
      <c r="AT136" s="169" t="s">
        <v>172</v>
      </c>
      <c r="AU136" s="169" t="s">
        <v>83</v>
      </c>
      <c r="AV136" s="12" t="s">
        <v>83</v>
      </c>
      <c r="AW136" s="12" t="s">
        <v>34</v>
      </c>
      <c r="AX136" s="12" t="s">
        <v>81</v>
      </c>
      <c r="AY136" s="169" t="s">
        <v>117</v>
      </c>
    </row>
    <row r="137" spans="2:65" s="1" customFormat="1" ht="21.75" customHeight="1">
      <c r="B137" s="147"/>
      <c r="C137" s="148" t="s">
        <v>246</v>
      </c>
      <c r="D137" s="148" t="s">
        <v>120</v>
      </c>
      <c r="E137" s="149" t="s">
        <v>418</v>
      </c>
      <c r="F137" s="150" t="s">
        <v>419</v>
      </c>
      <c r="G137" s="151" t="s">
        <v>233</v>
      </c>
      <c r="H137" s="166">
        <v>2.4E-2</v>
      </c>
      <c r="I137" s="153"/>
      <c r="J137" s="154">
        <f>ROUND(I137*H137,2)</f>
        <v>0</v>
      </c>
      <c r="K137" s="150" t="s">
        <v>124</v>
      </c>
      <c r="L137" s="31"/>
      <c r="M137" s="160" t="s">
        <v>3</v>
      </c>
      <c r="N137" s="161" t="s">
        <v>45</v>
      </c>
      <c r="O137" s="162"/>
      <c r="P137" s="163">
        <f>O137*H137</f>
        <v>0</v>
      </c>
      <c r="Q137" s="163">
        <v>0</v>
      </c>
      <c r="R137" s="163">
        <f>Q137*H137</f>
        <v>0</v>
      </c>
      <c r="S137" s="163">
        <v>0</v>
      </c>
      <c r="T137" s="164">
        <f>S137*H137</f>
        <v>0</v>
      </c>
      <c r="AR137" s="17" t="s">
        <v>237</v>
      </c>
      <c r="AT137" s="17" t="s">
        <v>120</v>
      </c>
      <c r="AU137" s="17" t="s">
        <v>83</v>
      </c>
      <c r="AY137" s="17" t="s">
        <v>117</v>
      </c>
      <c r="BE137" s="159">
        <f>IF(N137="základní",J137,0)</f>
        <v>0</v>
      </c>
      <c r="BF137" s="159">
        <f>IF(N137="snížená",J137,0)</f>
        <v>0</v>
      </c>
      <c r="BG137" s="159">
        <f>IF(N137="zákl. přenesená",J137,0)</f>
        <v>0</v>
      </c>
      <c r="BH137" s="159">
        <f>IF(N137="sníž. přenesená",J137,0)</f>
        <v>0</v>
      </c>
      <c r="BI137" s="159">
        <f>IF(N137="nulová",J137,0)</f>
        <v>0</v>
      </c>
      <c r="BJ137" s="17" t="s">
        <v>81</v>
      </c>
      <c r="BK137" s="159">
        <f>ROUND(I137*H137,2)</f>
        <v>0</v>
      </c>
      <c r="BL137" s="17" t="s">
        <v>237</v>
      </c>
      <c r="BM137" s="17" t="s">
        <v>653</v>
      </c>
    </row>
    <row r="138" spans="2:65" s="1" customFormat="1" ht="6.95" customHeight="1">
      <c r="B138" s="40"/>
      <c r="C138" s="41"/>
      <c r="D138" s="41"/>
      <c r="E138" s="41"/>
      <c r="F138" s="41"/>
      <c r="G138" s="41"/>
      <c r="H138" s="41"/>
      <c r="I138" s="108"/>
      <c r="J138" s="41"/>
      <c r="K138" s="41"/>
      <c r="L138" s="31"/>
    </row>
  </sheetData>
  <autoFilter ref="C92:K137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Normal="100" workbookViewId="0"/>
  </sheetViews>
  <sheetFormatPr defaultRowHeight="11.25"/>
  <cols>
    <col min="1" max="1" width="8.33203125" style="204" customWidth="1"/>
    <col min="2" max="2" width="1.6640625" style="204" customWidth="1"/>
    <col min="3" max="4" width="4.83203125" style="204" customWidth="1"/>
    <col min="5" max="5" width="11.5" style="204" customWidth="1"/>
    <col min="6" max="6" width="9" style="204" customWidth="1"/>
    <col min="7" max="7" width="4.83203125" style="204" customWidth="1"/>
    <col min="8" max="8" width="77.6640625" style="204" customWidth="1"/>
    <col min="9" max="10" width="19.83203125" style="204" customWidth="1"/>
    <col min="11" max="11" width="1.6640625" style="204" customWidth="1"/>
  </cols>
  <sheetData>
    <row r="1" spans="2:11" ht="37.5" customHeight="1"/>
    <row r="2" spans="2:11" ht="7.5" customHeight="1">
      <c r="B2" s="205"/>
      <c r="C2" s="206"/>
      <c r="D2" s="206"/>
      <c r="E2" s="206"/>
      <c r="F2" s="206"/>
      <c r="G2" s="206"/>
      <c r="H2" s="206"/>
      <c r="I2" s="206"/>
      <c r="J2" s="206"/>
      <c r="K2" s="207"/>
    </row>
    <row r="3" spans="2:11" s="15" customFormat="1" ht="45" customHeight="1">
      <c r="B3" s="208"/>
      <c r="C3" s="329" t="s">
        <v>654</v>
      </c>
      <c r="D3" s="329"/>
      <c r="E3" s="329"/>
      <c r="F3" s="329"/>
      <c r="G3" s="329"/>
      <c r="H3" s="329"/>
      <c r="I3" s="329"/>
      <c r="J3" s="329"/>
      <c r="K3" s="209"/>
    </row>
    <row r="4" spans="2:11" ht="25.5" customHeight="1">
      <c r="B4" s="210"/>
      <c r="C4" s="332" t="s">
        <v>655</v>
      </c>
      <c r="D4" s="332"/>
      <c r="E4" s="332"/>
      <c r="F4" s="332"/>
      <c r="G4" s="332"/>
      <c r="H4" s="332"/>
      <c r="I4" s="332"/>
      <c r="J4" s="332"/>
      <c r="K4" s="211"/>
    </row>
    <row r="5" spans="2:11" ht="5.25" customHeight="1">
      <c r="B5" s="210"/>
      <c r="C5" s="212"/>
      <c r="D5" s="212"/>
      <c r="E5" s="212"/>
      <c r="F5" s="212"/>
      <c r="G5" s="212"/>
      <c r="H5" s="212"/>
      <c r="I5" s="212"/>
      <c r="J5" s="212"/>
      <c r="K5" s="211"/>
    </row>
    <row r="6" spans="2:11" ht="15" customHeight="1">
      <c r="B6" s="210"/>
      <c r="C6" s="330" t="s">
        <v>656</v>
      </c>
      <c r="D6" s="330"/>
      <c r="E6" s="330"/>
      <c r="F6" s="330"/>
      <c r="G6" s="330"/>
      <c r="H6" s="330"/>
      <c r="I6" s="330"/>
      <c r="J6" s="330"/>
      <c r="K6" s="211"/>
    </row>
    <row r="7" spans="2:11" ht="15" customHeight="1">
      <c r="B7" s="214"/>
      <c r="C7" s="330" t="s">
        <v>657</v>
      </c>
      <c r="D7" s="330"/>
      <c r="E7" s="330"/>
      <c r="F7" s="330"/>
      <c r="G7" s="330"/>
      <c r="H7" s="330"/>
      <c r="I7" s="330"/>
      <c r="J7" s="330"/>
      <c r="K7" s="211"/>
    </row>
    <row r="8" spans="2:11" ht="12.75" customHeight="1">
      <c r="B8" s="214"/>
      <c r="C8" s="213"/>
      <c r="D8" s="213"/>
      <c r="E8" s="213"/>
      <c r="F8" s="213"/>
      <c r="G8" s="213"/>
      <c r="H8" s="213"/>
      <c r="I8" s="213"/>
      <c r="J8" s="213"/>
      <c r="K8" s="211"/>
    </row>
    <row r="9" spans="2:11" ht="15" customHeight="1">
      <c r="B9" s="214"/>
      <c r="C9" s="330" t="s">
        <v>658</v>
      </c>
      <c r="D9" s="330"/>
      <c r="E9" s="330"/>
      <c r="F9" s="330"/>
      <c r="G9" s="330"/>
      <c r="H9" s="330"/>
      <c r="I9" s="330"/>
      <c r="J9" s="330"/>
      <c r="K9" s="211"/>
    </row>
    <row r="10" spans="2:11" ht="15" customHeight="1">
      <c r="B10" s="214"/>
      <c r="C10" s="213"/>
      <c r="D10" s="330" t="s">
        <v>659</v>
      </c>
      <c r="E10" s="330"/>
      <c r="F10" s="330"/>
      <c r="G10" s="330"/>
      <c r="H10" s="330"/>
      <c r="I10" s="330"/>
      <c r="J10" s="330"/>
      <c r="K10" s="211"/>
    </row>
    <row r="11" spans="2:11" ht="15" customHeight="1">
      <c r="B11" s="214"/>
      <c r="C11" s="215"/>
      <c r="D11" s="330" t="s">
        <v>660</v>
      </c>
      <c r="E11" s="330"/>
      <c r="F11" s="330"/>
      <c r="G11" s="330"/>
      <c r="H11" s="330"/>
      <c r="I11" s="330"/>
      <c r="J11" s="330"/>
      <c r="K11" s="211"/>
    </row>
    <row r="12" spans="2:11" ht="15" customHeight="1">
      <c r="B12" s="214"/>
      <c r="C12" s="215"/>
      <c r="D12" s="213"/>
      <c r="E12" s="213"/>
      <c r="F12" s="213"/>
      <c r="G12" s="213"/>
      <c r="H12" s="213"/>
      <c r="I12" s="213"/>
      <c r="J12" s="213"/>
      <c r="K12" s="211"/>
    </row>
    <row r="13" spans="2:11" ht="15" customHeight="1">
      <c r="B13" s="214"/>
      <c r="C13" s="215"/>
      <c r="D13" s="216" t="s">
        <v>661</v>
      </c>
      <c r="E13" s="213"/>
      <c r="F13" s="213"/>
      <c r="G13" s="213"/>
      <c r="H13" s="213"/>
      <c r="I13" s="213"/>
      <c r="J13" s="213"/>
      <c r="K13" s="211"/>
    </row>
    <row r="14" spans="2:11" ht="12.75" customHeight="1">
      <c r="B14" s="214"/>
      <c r="C14" s="215"/>
      <c r="D14" s="215"/>
      <c r="E14" s="215"/>
      <c r="F14" s="215"/>
      <c r="G14" s="215"/>
      <c r="H14" s="215"/>
      <c r="I14" s="215"/>
      <c r="J14" s="215"/>
      <c r="K14" s="211"/>
    </row>
    <row r="15" spans="2:11" ht="15" customHeight="1">
      <c r="B15" s="214"/>
      <c r="C15" s="215"/>
      <c r="D15" s="330" t="s">
        <v>662</v>
      </c>
      <c r="E15" s="330"/>
      <c r="F15" s="330"/>
      <c r="G15" s="330"/>
      <c r="H15" s="330"/>
      <c r="I15" s="330"/>
      <c r="J15" s="330"/>
      <c r="K15" s="211"/>
    </row>
    <row r="16" spans="2:11" ht="15" customHeight="1">
      <c r="B16" s="214"/>
      <c r="C16" s="215"/>
      <c r="D16" s="330" t="s">
        <v>663</v>
      </c>
      <c r="E16" s="330"/>
      <c r="F16" s="330"/>
      <c r="G16" s="330"/>
      <c r="H16" s="330"/>
      <c r="I16" s="330"/>
      <c r="J16" s="330"/>
      <c r="K16" s="211"/>
    </row>
    <row r="17" spans="2:11" ht="15" customHeight="1">
      <c r="B17" s="214"/>
      <c r="C17" s="215"/>
      <c r="D17" s="330" t="s">
        <v>664</v>
      </c>
      <c r="E17" s="330"/>
      <c r="F17" s="330"/>
      <c r="G17" s="330"/>
      <c r="H17" s="330"/>
      <c r="I17" s="330"/>
      <c r="J17" s="330"/>
      <c r="K17" s="211"/>
    </row>
    <row r="18" spans="2:11" ht="15" customHeight="1">
      <c r="B18" s="214"/>
      <c r="C18" s="215"/>
      <c r="D18" s="215"/>
      <c r="E18" s="217" t="s">
        <v>80</v>
      </c>
      <c r="F18" s="330" t="s">
        <v>665</v>
      </c>
      <c r="G18" s="330"/>
      <c r="H18" s="330"/>
      <c r="I18" s="330"/>
      <c r="J18" s="330"/>
      <c r="K18" s="211"/>
    </row>
    <row r="19" spans="2:11" ht="15" customHeight="1">
      <c r="B19" s="214"/>
      <c r="C19" s="215"/>
      <c r="D19" s="215"/>
      <c r="E19" s="217" t="s">
        <v>666</v>
      </c>
      <c r="F19" s="330" t="s">
        <v>667</v>
      </c>
      <c r="G19" s="330"/>
      <c r="H19" s="330"/>
      <c r="I19" s="330"/>
      <c r="J19" s="330"/>
      <c r="K19" s="211"/>
    </row>
    <row r="20" spans="2:11" ht="15" customHeight="1">
      <c r="B20" s="214"/>
      <c r="C20" s="215"/>
      <c r="D20" s="215"/>
      <c r="E20" s="217" t="s">
        <v>668</v>
      </c>
      <c r="F20" s="330" t="s">
        <v>669</v>
      </c>
      <c r="G20" s="330"/>
      <c r="H20" s="330"/>
      <c r="I20" s="330"/>
      <c r="J20" s="330"/>
      <c r="K20" s="211"/>
    </row>
    <row r="21" spans="2:11" ht="15" customHeight="1">
      <c r="B21" s="214"/>
      <c r="C21" s="215"/>
      <c r="D21" s="215"/>
      <c r="E21" s="217" t="s">
        <v>670</v>
      </c>
      <c r="F21" s="330" t="s">
        <v>671</v>
      </c>
      <c r="G21" s="330"/>
      <c r="H21" s="330"/>
      <c r="I21" s="330"/>
      <c r="J21" s="330"/>
      <c r="K21" s="211"/>
    </row>
    <row r="22" spans="2:11" ht="15" customHeight="1">
      <c r="B22" s="214"/>
      <c r="C22" s="215"/>
      <c r="D22" s="215"/>
      <c r="E22" s="217" t="s">
        <v>672</v>
      </c>
      <c r="F22" s="330" t="s">
        <v>673</v>
      </c>
      <c r="G22" s="330"/>
      <c r="H22" s="330"/>
      <c r="I22" s="330"/>
      <c r="J22" s="330"/>
      <c r="K22" s="211"/>
    </row>
    <row r="23" spans="2:11" ht="15" customHeight="1">
      <c r="B23" s="214"/>
      <c r="C23" s="215"/>
      <c r="D23" s="215"/>
      <c r="E23" s="217" t="s">
        <v>87</v>
      </c>
      <c r="F23" s="330" t="s">
        <v>674</v>
      </c>
      <c r="G23" s="330"/>
      <c r="H23" s="330"/>
      <c r="I23" s="330"/>
      <c r="J23" s="330"/>
      <c r="K23" s="211"/>
    </row>
    <row r="24" spans="2:11" ht="12.75" customHeight="1">
      <c r="B24" s="214"/>
      <c r="C24" s="215"/>
      <c r="D24" s="215"/>
      <c r="E24" s="215"/>
      <c r="F24" s="215"/>
      <c r="G24" s="215"/>
      <c r="H24" s="215"/>
      <c r="I24" s="215"/>
      <c r="J24" s="215"/>
      <c r="K24" s="211"/>
    </row>
    <row r="25" spans="2:11" ht="15" customHeight="1">
      <c r="B25" s="214"/>
      <c r="C25" s="330" t="s">
        <v>675</v>
      </c>
      <c r="D25" s="330"/>
      <c r="E25" s="330"/>
      <c r="F25" s="330"/>
      <c r="G25" s="330"/>
      <c r="H25" s="330"/>
      <c r="I25" s="330"/>
      <c r="J25" s="330"/>
      <c r="K25" s="211"/>
    </row>
    <row r="26" spans="2:11" ht="15" customHeight="1">
      <c r="B26" s="214"/>
      <c r="C26" s="330" t="s">
        <v>676</v>
      </c>
      <c r="D26" s="330"/>
      <c r="E26" s="330"/>
      <c r="F26" s="330"/>
      <c r="G26" s="330"/>
      <c r="H26" s="330"/>
      <c r="I26" s="330"/>
      <c r="J26" s="330"/>
      <c r="K26" s="211"/>
    </row>
    <row r="27" spans="2:11" ht="15" customHeight="1">
      <c r="B27" s="214"/>
      <c r="C27" s="213"/>
      <c r="D27" s="330" t="s">
        <v>677</v>
      </c>
      <c r="E27" s="330"/>
      <c r="F27" s="330"/>
      <c r="G27" s="330"/>
      <c r="H27" s="330"/>
      <c r="I27" s="330"/>
      <c r="J27" s="330"/>
      <c r="K27" s="211"/>
    </row>
    <row r="28" spans="2:11" ht="15" customHeight="1">
      <c r="B28" s="214"/>
      <c r="C28" s="215"/>
      <c r="D28" s="330" t="s">
        <v>678</v>
      </c>
      <c r="E28" s="330"/>
      <c r="F28" s="330"/>
      <c r="G28" s="330"/>
      <c r="H28" s="330"/>
      <c r="I28" s="330"/>
      <c r="J28" s="330"/>
      <c r="K28" s="211"/>
    </row>
    <row r="29" spans="2:11" ht="12.75" customHeight="1">
      <c r="B29" s="214"/>
      <c r="C29" s="215"/>
      <c r="D29" s="215"/>
      <c r="E29" s="215"/>
      <c r="F29" s="215"/>
      <c r="G29" s="215"/>
      <c r="H29" s="215"/>
      <c r="I29" s="215"/>
      <c r="J29" s="215"/>
      <c r="K29" s="211"/>
    </row>
    <row r="30" spans="2:11" ht="15" customHeight="1">
      <c r="B30" s="214"/>
      <c r="C30" s="215"/>
      <c r="D30" s="330" t="s">
        <v>679</v>
      </c>
      <c r="E30" s="330"/>
      <c r="F30" s="330"/>
      <c r="G30" s="330"/>
      <c r="H30" s="330"/>
      <c r="I30" s="330"/>
      <c r="J30" s="330"/>
      <c r="K30" s="211"/>
    </row>
    <row r="31" spans="2:11" ht="15" customHeight="1">
      <c r="B31" s="214"/>
      <c r="C31" s="215"/>
      <c r="D31" s="330" t="s">
        <v>680</v>
      </c>
      <c r="E31" s="330"/>
      <c r="F31" s="330"/>
      <c r="G31" s="330"/>
      <c r="H31" s="330"/>
      <c r="I31" s="330"/>
      <c r="J31" s="330"/>
      <c r="K31" s="211"/>
    </row>
    <row r="32" spans="2:11" ht="12.75" customHeight="1">
      <c r="B32" s="214"/>
      <c r="C32" s="215"/>
      <c r="D32" s="215"/>
      <c r="E32" s="215"/>
      <c r="F32" s="215"/>
      <c r="G32" s="215"/>
      <c r="H32" s="215"/>
      <c r="I32" s="215"/>
      <c r="J32" s="215"/>
      <c r="K32" s="211"/>
    </row>
    <row r="33" spans="2:11" ht="15" customHeight="1">
      <c r="B33" s="214"/>
      <c r="C33" s="215"/>
      <c r="D33" s="330" t="s">
        <v>681</v>
      </c>
      <c r="E33" s="330"/>
      <c r="F33" s="330"/>
      <c r="G33" s="330"/>
      <c r="H33" s="330"/>
      <c r="I33" s="330"/>
      <c r="J33" s="330"/>
      <c r="K33" s="211"/>
    </row>
    <row r="34" spans="2:11" ht="15" customHeight="1">
      <c r="B34" s="214"/>
      <c r="C34" s="215"/>
      <c r="D34" s="330" t="s">
        <v>682</v>
      </c>
      <c r="E34" s="330"/>
      <c r="F34" s="330"/>
      <c r="G34" s="330"/>
      <c r="H34" s="330"/>
      <c r="I34" s="330"/>
      <c r="J34" s="330"/>
      <c r="K34" s="211"/>
    </row>
    <row r="35" spans="2:11" ht="15" customHeight="1">
      <c r="B35" s="214"/>
      <c r="C35" s="215"/>
      <c r="D35" s="330" t="s">
        <v>683</v>
      </c>
      <c r="E35" s="330"/>
      <c r="F35" s="330"/>
      <c r="G35" s="330"/>
      <c r="H35" s="330"/>
      <c r="I35" s="330"/>
      <c r="J35" s="330"/>
      <c r="K35" s="211"/>
    </row>
    <row r="36" spans="2:11" ht="15" customHeight="1">
      <c r="B36" s="214"/>
      <c r="C36" s="215"/>
      <c r="D36" s="213"/>
      <c r="E36" s="216" t="s">
        <v>102</v>
      </c>
      <c r="F36" s="213"/>
      <c r="G36" s="330" t="s">
        <v>684</v>
      </c>
      <c r="H36" s="330"/>
      <c r="I36" s="330"/>
      <c r="J36" s="330"/>
      <c r="K36" s="211"/>
    </row>
    <row r="37" spans="2:11" ht="30.75" customHeight="1">
      <c r="B37" s="214"/>
      <c r="C37" s="215"/>
      <c r="D37" s="213"/>
      <c r="E37" s="216" t="s">
        <v>685</v>
      </c>
      <c r="F37" s="213"/>
      <c r="G37" s="330" t="s">
        <v>686</v>
      </c>
      <c r="H37" s="330"/>
      <c r="I37" s="330"/>
      <c r="J37" s="330"/>
      <c r="K37" s="211"/>
    </row>
    <row r="38" spans="2:11" ht="15" customHeight="1">
      <c r="B38" s="214"/>
      <c r="C38" s="215"/>
      <c r="D38" s="213"/>
      <c r="E38" s="216" t="s">
        <v>55</v>
      </c>
      <c r="F38" s="213"/>
      <c r="G38" s="330" t="s">
        <v>687</v>
      </c>
      <c r="H38" s="330"/>
      <c r="I38" s="330"/>
      <c r="J38" s="330"/>
      <c r="K38" s="211"/>
    </row>
    <row r="39" spans="2:11" ht="15" customHeight="1">
      <c r="B39" s="214"/>
      <c r="C39" s="215"/>
      <c r="D39" s="213"/>
      <c r="E39" s="216" t="s">
        <v>56</v>
      </c>
      <c r="F39" s="213"/>
      <c r="G39" s="330" t="s">
        <v>688</v>
      </c>
      <c r="H39" s="330"/>
      <c r="I39" s="330"/>
      <c r="J39" s="330"/>
      <c r="K39" s="211"/>
    </row>
    <row r="40" spans="2:11" ht="15" customHeight="1">
      <c r="B40" s="214"/>
      <c r="C40" s="215"/>
      <c r="D40" s="213"/>
      <c r="E40" s="216" t="s">
        <v>103</v>
      </c>
      <c r="F40" s="213"/>
      <c r="G40" s="330" t="s">
        <v>689</v>
      </c>
      <c r="H40" s="330"/>
      <c r="I40" s="330"/>
      <c r="J40" s="330"/>
      <c r="K40" s="211"/>
    </row>
    <row r="41" spans="2:11" ht="15" customHeight="1">
      <c r="B41" s="214"/>
      <c r="C41" s="215"/>
      <c r="D41" s="213"/>
      <c r="E41" s="216" t="s">
        <v>104</v>
      </c>
      <c r="F41" s="213"/>
      <c r="G41" s="330" t="s">
        <v>690</v>
      </c>
      <c r="H41" s="330"/>
      <c r="I41" s="330"/>
      <c r="J41" s="330"/>
      <c r="K41" s="211"/>
    </row>
    <row r="42" spans="2:11" ht="15" customHeight="1">
      <c r="B42" s="214"/>
      <c r="C42" s="215"/>
      <c r="D42" s="213"/>
      <c r="E42" s="216" t="s">
        <v>691</v>
      </c>
      <c r="F42" s="213"/>
      <c r="G42" s="330" t="s">
        <v>692</v>
      </c>
      <c r="H42" s="330"/>
      <c r="I42" s="330"/>
      <c r="J42" s="330"/>
      <c r="K42" s="211"/>
    </row>
    <row r="43" spans="2:11" ht="15" customHeight="1">
      <c r="B43" s="214"/>
      <c r="C43" s="215"/>
      <c r="D43" s="213"/>
      <c r="E43" s="216"/>
      <c r="F43" s="213"/>
      <c r="G43" s="330" t="s">
        <v>693</v>
      </c>
      <c r="H43" s="330"/>
      <c r="I43" s="330"/>
      <c r="J43" s="330"/>
      <c r="K43" s="211"/>
    </row>
    <row r="44" spans="2:11" ht="15" customHeight="1">
      <c r="B44" s="214"/>
      <c r="C44" s="215"/>
      <c r="D44" s="213"/>
      <c r="E44" s="216" t="s">
        <v>694</v>
      </c>
      <c r="F44" s="213"/>
      <c r="G44" s="330" t="s">
        <v>695</v>
      </c>
      <c r="H44" s="330"/>
      <c r="I44" s="330"/>
      <c r="J44" s="330"/>
      <c r="K44" s="211"/>
    </row>
    <row r="45" spans="2:11" ht="15" customHeight="1">
      <c r="B45" s="214"/>
      <c r="C45" s="215"/>
      <c r="D45" s="213"/>
      <c r="E45" s="216" t="s">
        <v>106</v>
      </c>
      <c r="F45" s="213"/>
      <c r="G45" s="330" t="s">
        <v>696</v>
      </c>
      <c r="H45" s="330"/>
      <c r="I45" s="330"/>
      <c r="J45" s="330"/>
      <c r="K45" s="211"/>
    </row>
    <row r="46" spans="2:11" ht="12.75" customHeight="1">
      <c r="B46" s="214"/>
      <c r="C46" s="215"/>
      <c r="D46" s="213"/>
      <c r="E46" s="213"/>
      <c r="F46" s="213"/>
      <c r="G46" s="213"/>
      <c r="H46" s="213"/>
      <c r="I46" s="213"/>
      <c r="J46" s="213"/>
      <c r="K46" s="211"/>
    </row>
    <row r="47" spans="2:11" ht="15" customHeight="1">
      <c r="B47" s="214"/>
      <c r="C47" s="215"/>
      <c r="D47" s="330" t="s">
        <v>697</v>
      </c>
      <c r="E47" s="330"/>
      <c r="F47" s="330"/>
      <c r="G47" s="330"/>
      <c r="H47" s="330"/>
      <c r="I47" s="330"/>
      <c r="J47" s="330"/>
      <c r="K47" s="211"/>
    </row>
    <row r="48" spans="2:11" ht="15" customHeight="1">
      <c r="B48" s="214"/>
      <c r="C48" s="215"/>
      <c r="D48" s="215"/>
      <c r="E48" s="330" t="s">
        <v>698</v>
      </c>
      <c r="F48" s="330"/>
      <c r="G48" s="330"/>
      <c r="H48" s="330"/>
      <c r="I48" s="330"/>
      <c r="J48" s="330"/>
      <c r="K48" s="211"/>
    </row>
    <row r="49" spans="2:11" ht="15" customHeight="1">
      <c r="B49" s="214"/>
      <c r="C49" s="215"/>
      <c r="D49" s="215"/>
      <c r="E49" s="330" t="s">
        <v>699</v>
      </c>
      <c r="F49" s="330"/>
      <c r="G49" s="330"/>
      <c r="H49" s="330"/>
      <c r="I49" s="330"/>
      <c r="J49" s="330"/>
      <c r="K49" s="211"/>
    </row>
    <row r="50" spans="2:11" ht="15" customHeight="1">
      <c r="B50" s="214"/>
      <c r="C50" s="215"/>
      <c r="D50" s="215"/>
      <c r="E50" s="330" t="s">
        <v>700</v>
      </c>
      <c r="F50" s="330"/>
      <c r="G50" s="330"/>
      <c r="H50" s="330"/>
      <c r="I50" s="330"/>
      <c r="J50" s="330"/>
      <c r="K50" s="211"/>
    </row>
    <row r="51" spans="2:11" ht="15" customHeight="1">
      <c r="B51" s="214"/>
      <c r="C51" s="215"/>
      <c r="D51" s="330" t="s">
        <v>701</v>
      </c>
      <c r="E51" s="330"/>
      <c r="F51" s="330"/>
      <c r="G51" s="330"/>
      <c r="H51" s="330"/>
      <c r="I51" s="330"/>
      <c r="J51" s="330"/>
      <c r="K51" s="211"/>
    </row>
    <row r="52" spans="2:11" ht="25.5" customHeight="1">
      <c r="B52" s="210"/>
      <c r="C52" s="332" t="s">
        <v>702</v>
      </c>
      <c r="D52" s="332"/>
      <c r="E52" s="332"/>
      <c r="F52" s="332"/>
      <c r="G52" s="332"/>
      <c r="H52" s="332"/>
      <c r="I52" s="332"/>
      <c r="J52" s="332"/>
      <c r="K52" s="211"/>
    </row>
    <row r="53" spans="2:11" ht="5.25" customHeight="1">
      <c r="B53" s="210"/>
      <c r="C53" s="212"/>
      <c r="D53" s="212"/>
      <c r="E53" s="212"/>
      <c r="F53" s="212"/>
      <c r="G53" s="212"/>
      <c r="H53" s="212"/>
      <c r="I53" s="212"/>
      <c r="J53" s="212"/>
      <c r="K53" s="211"/>
    </row>
    <row r="54" spans="2:11" ht="15" customHeight="1">
      <c r="B54" s="210"/>
      <c r="C54" s="330" t="s">
        <v>703</v>
      </c>
      <c r="D54" s="330"/>
      <c r="E54" s="330"/>
      <c r="F54" s="330"/>
      <c r="G54" s="330"/>
      <c r="H54" s="330"/>
      <c r="I54" s="330"/>
      <c r="J54" s="330"/>
      <c r="K54" s="211"/>
    </row>
    <row r="55" spans="2:11" ht="15" customHeight="1">
      <c r="B55" s="210"/>
      <c r="C55" s="330" t="s">
        <v>704</v>
      </c>
      <c r="D55" s="330"/>
      <c r="E55" s="330"/>
      <c r="F55" s="330"/>
      <c r="G55" s="330"/>
      <c r="H55" s="330"/>
      <c r="I55" s="330"/>
      <c r="J55" s="330"/>
      <c r="K55" s="211"/>
    </row>
    <row r="56" spans="2:11" ht="12.75" customHeight="1">
      <c r="B56" s="210"/>
      <c r="C56" s="213"/>
      <c r="D56" s="213"/>
      <c r="E56" s="213"/>
      <c r="F56" s="213"/>
      <c r="G56" s="213"/>
      <c r="H56" s="213"/>
      <c r="I56" s="213"/>
      <c r="J56" s="213"/>
      <c r="K56" s="211"/>
    </row>
    <row r="57" spans="2:11" ht="15" customHeight="1">
      <c r="B57" s="210"/>
      <c r="C57" s="330" t="s">
        <v>705</v>
      </c>
      <c r="D57" s="330"/>
      <c r="E57" s="330"/>
      <c r="F57" s="330"/>
      <c r="G57" s="330"/>
      <c r="H57" s="330"/>
      <c r="I57" s="330"/>
      <c r="J57" s="330"/>
      <c r="K57" s="211"/>
    </row>
    <row r="58" spans="2:11" ht="15" customHeight="1">
      <c r="B58" s="210"/>
      <c r="C58" s="215"/>
      <c r="D58" s="330" t="s">
        <v>706</v>
      </c>
      <c r="E58" s="330"/>
      <c r="F58" s="330"/>
      <c r="G58" s="330"/>
      <c r="H58" s="330"/>
      <c r="I58" s="330"/>
      <c r="J58" s="330"/>
      <c r="K58" s="211"/>
    </row>
    <row r="59" spans="2:11" ht="15" customHeight="1">
      <c r="B59" s="210"/>
      <c r="C59" s="215"/>
      <c r="D59" s="330" t="s">
        <v>707</v>
      </c>
      <c r="E59" s="330"/>
      <c r="F59" s="330"/>
      <c r="G59" s="330"/>
      <c r="H59" s="330"/>
      <c r="I59" s="330"/>
      <c r="J59" s="330"/>
      <c r="K59" s="211"/>
    </row>
    <row r="60" spans="2:11" ht="15" customHeight="1">
      <c r="B60" s="210"/>
      <c r="C60" s="215"/>
      <c r="D60" s="330" t="s">
        <v>708</v>
      </c>
      <c r="E60" s="330"/>
      <c r="F60" s="330"/>
      <c r="G60" s="330"/>
      <c r="H60" s="330"/>
      <c r="I60" s="330"/>
      <c r="J60" s="330"/>
      <c r="K60" s="211"/>
    </row>
    <row r="61" spans="2:11" ht="15" customHeight="1">
      <c r="B61" s="210"/>
      <c r="C61" s="215"/>
      <c r="D61" s="330" t="s">
        <v>709</v>
      </c>
      <c r="E61" s="330"/>
      <c r="F61" s="330"/>
      <c r="G61" s="330"/>
      <c r="H61" s="330"/>
      <c r="I61" s="330"/>
      <c r="J61" s="330"/>
      <c r="K61" s="211"/>
    </row>
    <row r="62" spans="2:11" ht="15" customHeight="1">
      <c r="B62" s="210"/>
      <c r="C62" s="215"/>
      <c r="D62" s="333" t="s">
        <v>710</v>
      </c>
      <c r="E62" s="333"/>
      <c r="F62" s="333"/>
      <c r="G62" s="333"/>
      <c r="H62" s="333"/>
      <c r="I62" s="333"/>
      <c r="J62" s="333"/>
      <c r="K62" s="211"/>
    </row>
    <row r="63" spans="2:11" ht="15" customHeight="1">
      <c r="B63" s="210"/>
      <c r="C63" s="215"/>
      <c r="D63" s="330" t="s">
        <v>711</v>
      </c>
      <c r="E63" s="330"/>
      <c r="F63" s="330"/>
      <c r="G63" s="330"/>
      <c r="H63" s="330"/>
      <c r="I63" s="330"/>
      <c r="J63" s="330"/>
      <c r="K63" s="211"/>
    </row>
    <row r="64" spans="2:11" ht="12.75" customHeight="1">
      <c r="B64" s="210"/>
      <c r="C64" s="215"/>
      <c r="D64" s="215"/>
      <c r="E64" s="218"/>
      <c r="F64" s="215"/>
      <c r="G64" s="215"/>
      <c r="H64" s="215"/>
      <c r="I64" s="215"/>
      <c r="J64" s="215"/>
      <c r="K64" s="211"/>
    </row>
    <row r="65" spans="2:11" ht="15" customHeight="1">
      <c r="B65" s="210"/>
      <c r="C65" s="215"/>
      <c r="D65" s="330" t="s">
        <v>712</v>
      </c>
      <c r="E65" s="330"/>
      <c r="F65" s="330"/>
      <c r="G65" s="330"/>
      <c r="H65" s="330"/>
      <c r="I65" s="330"/>
      <c r="J65" s="330"/>
      <c r="K65" s="211"/>
    </row>
    <row r="66" spans="2:11" ht="15" customHeight="1">
      <c r="B66" s="210"/>
      <c r="C66" s="215"/>
      <c r="D66" s="333" t="s">
        <v>713</v>
      </c>
      <c r="E66" s="333"/>
      <c r="F66" s="333"/>
      <c r="G66" s="333"/>
      <c r="H66" s="333"/>
      <c r="I66" s="333"/>
      <c r="J66" s="333"/>
      <c r="K66" s="211"/>
    </row>
    <row r="67" spans="2:11" ht="15" customHeight="1">
      <c r="B67" s="210"/>
      <c r="C67" s="215"/>
      <c r="D67" s="330" t="s">
        <v>714</v>
      </c>
      <c r="E67" s="330"/>
      <c r="F67" s="330"/>
      <c r="G67" s="330"/>
      <c r="H67" s="330"/>
      <c r="I67" s="330"/>
      <c r="J67" s="330"/>
      <c r="K67" s="211"/>
    </row>
    <row r="68" spans="2:11" ht="15" customHeight="1">
      <c r="B68" s="210"/>
      <c r="C68" s="215"/>
      <c r="D68" s="330" t="s">
        <v>715</v>
      </c>
      <c r="E68" s="330"/>
      <c r="F68" s="330"/>
      <c r="G68" s="330"/>
      <c r="H68" s="330"/>
      <c r="I68" s="330"/>
      <c r="J68" s="330"/>
      <c r="K68" s="211"/>
    </row>
    <row r="69" spans="2:11" ht="15" customHeight="1">
      <c r="B69" s="210"/>
      <c r="C69" s="215"/>
      <c r="D69" s="330" t="s">
        <v>716</v>
      </c>
      <c r="E69" s="330"/>
      <c r="F69" s="330"/>
      <c r="G69" s="330"/>
      <c r="H69" s="330"/>
      <c r="I69" s="330"/>
      <c r="J69" s="330"/>
      <c r="K69" s="211"/>
    </row>
    <row r="70" spans="2:11" ht="15" customHeight="1">
      <c r="B70" s="210"/>
      <c r="C70" s="215"/>
      <c r="D70" s="330" t="s">
        <v>717</v>
      </c>
      <c r="E70" s="330"/>
      <c r="F70" s="330"/>
      <c r="G70" s="330"/>
      <c r="H70" s="330"/>
      <c r="I70" s="330"/>
      <c r="J70" s="330"/>
      <c r="K70" s="211"/>
    </row>
    <row r="71" spans="2:11" ht="12.75" customHeight="1">
      <c r="B71" s="219"/>
      <c r="C71" s="220"/>
      <c r="D71" s="220"/>
      <c r="E71" s="220"/>
      <c r="F71" s="220"/>
      <c r="G71" s="220"/>
      <c r="H71" s="220"/>
      <c r="I71" s="220"/>
      <c r="J71" s="220"/>
      <c r="K71" s="221"/>
    </row>
    <row r="72" spans="2:11" ht="18.75" customHeight="1">
      <c r="B72" s="222"/>
      <c r="C72" s="222"/>
      <c r="D72" s="222"/>
      <c r="E72" s="222"/>
      <c r="F72" s="222"/>
      <c r="G72" s="222"/>
      <c r="H72" s="222"/>
      <c r="I72" s="222"/>
      <c r="J72" s="222"/>
      <c r="K72" s="223"/>
    </row>
    <row r="73" spans="2:11" ht="18.75" customHeight="1">
      <c r="B73" s="223"/>
      <c r="C73" s="223"/>
      <c r="D73" s="223"/>
      <c r="E73" s="223"/>
      <c r="F73" s="223"/>
      <c r="G73" s="223"/>
      <c r="H73" s="223"/>
      <c r="I73" s="223"/>
      <c r="J73" s="223"/>
      <c r="K73" s="223"/>
    </row>
    <row r="74" spans="2:11" ht="7.5" customHeight="1">
      <c r="B74" s="224"/>
      <c r="C74" s="225"/>
      <c r="D74" s="225"/>
      <c r="E74" s="225"/>
      <c r="F74" s="225"/>
      <c r="G74" s="225"/>
      <c r="H74" s="225"/>
      <c r="I74" s="225"/>
      <c r="J74" s="225"/>
      <c r="K74" s="226"/>
    </row>
    <row r="75" spans="2:11" ht="45" customHeight="1">
      <c r="B75" s="227"/>
      <c r="C75" s="331" t="s">
        <v>718</v>
      </c>
      <c r="D75" s="331"/>
      <c r="E75" s="331"/>
      <c r="F75" s="331"/>
      <c r="G75" s="331"/>
      <c r="H75" s="331"/>
      <c r="I75" s="331"/>
      <c r="J75" s="331"/>
      <c r="K75" s="228"/>
    </row>
    <row r="76" spans="2:11" ht="17.25" customHeight="1">
      <c r="B76" s="227"/>
      <c r="C76" s="229" t="s">
        <v>719</v>
      </c>
      <c r="D76" s="229"/>
      <c r="E76" s="229"/>
      <c r="F76" s="229" t="s">
        <v>720</v>
      </c>
      <c r="G76" s="230"/>
      <c r="H76" s="229" t="s">
        <v>56</v>
      </c>
      <c r="I76" s="229" t="s">
        <v>59</v>
      </c>
      <c r="J76" s="229" t="s">
        <v>721</v>
      </c>
      <c r="K76" s="228"/>
    </row>
    <row r="77" spans="2:11" ht="17.25" customHeight="1">
      <c r="B77" s="227"/>
      <c r="C77" s="231" t="s">
        <v>722</v>
      </c>
      <c r="D77" s="231"/>
      <c r="E77" s="231"/>
      <c r="F77" s="232" t="s">
        <v>723</v>
      </c>
      <c r="G77" s="233"/>
      <c r="H77" s="231"/>
      <c r="I77" s="231"/>
      <c r="J77" s="231" t="s">
        <v>724</v>
      </c>
      <c r="K77" s="228"/>
    </row>
    <row r="78" spans="2:11" ht="5.25" customHeight="1">
      <c r="B78" s="227"/>
      <c r="C78" s="234"/>
      <c r="D78" s="234"/>
      <c r="E78" s="234"/>
      <c r="F78" s="234"/>
      <c r="G78" s="235"/>
      <c r="H78" s="234"/>
      <c r="I78" s="234"/>
      <c r="J78" s="234"/>
      <c r="K78" s="228"/>
    </row>
    <row r="79" spans="2:11" ht="15" customHeight="1">
      <c r="B79" s="227"/>
      <c r="C79" s="216" t="s">
        <v>55</v>
      </c>
      <c r="D79" s="234"/>
      <c r="E79" s="234"/>
      <c r="F79" s="236" t="s">
        <v>725</v>
      </c>
      <c r="G79" s="235"/>
      <c r="H79" s="216" t="s">
        <v>726</v>
      </c>
      <c r="I79" s="216" t="s">
        <v>727</v>
      </c>
      <c r="J79" s="216">
        <v>20</v>
      </c>
      <c r="K79" s="228"/>
    </row>
    <row r="80" spans="2:11" ht="15" customHeight="1">
      <c r="B80" s="227"/>
      <c r="C80" s="216" t="s">
        <v>728</v>
      </c>
      <c r="D80" s="216"/>
      <c r="E80" s="216"/>
      <c r="F80" s="236" t="s">
        <v>725</v>
      </c>
      <c r="G80" s="235"/>
      <c r="H80" s="216" t="s">
        <v>729</v>
      </c>
      <c r="I80" s="216" t="s">
        <v>727</v>
      </c>
      <c r="J80" s="216">
        <v>120</v>
      </c>
      <c r="K80" s="228"/>
    </row>
    <row r="81" spans="2:11" ht="15" customHeight="1">
      <c r="B81" s="237"/>
      <c r="C81" s="216" t="s">
        <v>730</v>
      </c>
      <c r="D81" s="216"/>
      <c r="E81" s="216"/>
      <c r="F81" s="236" t="s">
        <v>140</v>
      </c>
      <c r="G81" s="235"/>
      <c r="H81" s="216" t="s">
        <v>731</v>
      </c>
      <c r="I81" s="216" t="s">
        <v>727</v>
      </c>
      <c r="J81" s="216">
        <v>50</v>
      </c>
      <c r="K81" s="228"/>
    </row>
    <row r="82" spans="2:11" ht="15" customHeight="1">
      <c r="B82" s="237"/>
      <c r="C82" s="216" t="s">
        <v>732</v>
      </c>
      <c r="D82" s="216"/>
      <c r="E82" s="216"/>
      <c r="F82" s="236" t="s">
        <v>725</v>
      </c>
      <c r="G82" s="235"/>
      <c r="H82" s="216" t="s">
        <v>733</v>
      </c>
      <c r="I82" s="216" t="s">
        <v>734</v>
      </c>
      <c r="J82" s="216"/>
      <c r="K82" s="228"/>
    </row>
    <row r="83" spans="2:11" ht="15" customHeight="1">
      <c r="B83" s="237"/>
      <c r="C83" s="238" t="s">
        <v>735</v>
      </c>
      <c r="D83" s="238"/>
      <c r="E83" s="238"/>
      <c r="F83" s="239" t="s">
        <v>140</v>
      </c>
      <c r="G83" s="238"/>
      <c r="H83" s="238" t="s">
        <v>736</v>
      </c>
      <c r="I83" s="238" t="s">
        <v>727</v>
      </c>
      <c r="J83" s="238">
        <v>15</v>
      </c>
      <c r="K83" s="228"/>
    </row>
    <row r="84" spans="2:11" ht="15" customHeight="1">
      <c r="B84" s="237"/>
      <c r="C84" s="238" t="s">
        <v>737</v>
      </c>
      <c r="D84" s="238"/>
      <c r="E84" s="238"/>
      <c r="F84" s="239" t="s">
        <v>140</v>
      </c>
      <c r="G84" s="238"/>
      <c r="H84" s="238" t="s">
        <v>738</v>
      </c>
      <c r="I84" s="238" t="s">
        <v>727</v>
      </c>
      <c r="J84" s="238">
        <v>15</v>
      </c>
      <c r="K84" s="228"/>
    </row>
    <row r="85" spans="2:11" ht="15" customHeight="1">
      <c r="B85" s="237"/>
      <c r="C85" s="238" t="s">
        <v>739</v>
      </c>
      <c r="D85" s="238"/>
      <c r="E85" s="238"/>
      <c r="F85" s="239" t="s">
        <v>140</v>
      </c>
      <c r="G85" s="238"/>
      <c r="H85" s="238" t="s">
        <v>740</v>
      </c>
      <c r="I85" s="238" t="s">
        <v>727</v>
      </c>
      <c r="J85" s="238">
        <v>20</v>
      </c>
      <c r="K85" s="228"/>
    </row>
    <row r="86" spans="2:11" ht="15" customHeight="1">
      <c r="B86" s="237"/>
      <c r="C86" s="238" t="s">
        <v>741</v>
      </c>
      <c r="D86" s="238"/>
      <c r="E86" s="238"/>
      <c r="F86" s="239" t="s">
        <v>140</v>
      </c>
      <c r="G86" s="238"/>
      <c r="H86" s="238" t="s">
        <v>742</v>
      </c>
      <c r="I86" s="238" t="s">
        <v>727</v>
      </c>
      <c r="J86" s="238">
        <v>20</v>
      </c>
      <c r="K86" s="228"/>
    </row>
    <row r="87" spans="2:11" ht="15" customHeight="1">
      <c r="B87" s="237"/>
      <c r="C87" s="216" t="s">
        <v>743</v>
      </c>
      <c r="D87" s="216"/>
      <c r="E87" s="216"/>
      <c r="F87" s="236" t="s">
        <v>140</v>
      </c>
      <c r="G87" s="235"/>
      <c r="H87" s="216" t="s">
        <v>744</v>
      </c>
      <c r="I87" s="216" t="s">
        <v>727</v>
      </c>
      <c r="J87" s="216">
        <v>50</v>
      </c>
      <c r="K87" s="228"/>
    </row>
    <row r="88" spans="2:11" ht="15" customHeight="1">
      <c r="B88" s="237"/>
      <c r="C88" s="216" t="s">
        <v>745</v>
      </c>
      <c r="D88" s="216"/>
      <c r="E88" s="216"/>
      <c r="F88" s="236" t="s">
        <v>140</v>
      </c>
      <c r="G88" s="235"/>
      <c r="H88" s="216" t="s">
        <v>746</v>
      </c>
      <c r="I88" s="216" t="s">
        <v>727</v>
      </c>
      <c r="J88" s="216">
        <v>20</v>
      </c>
      <c r="K88" s="228"/>
    </row>
    <row r="89" spans="2:11" ht="15" customHeight="1">
      <c r="B89" s="237"/>
      <c r="C89" s="216" t="s">
        <v>747</v>
      </c>
      <c r="D89" s="216"/>
      <c r="E89" s="216"/>
      <c r="F89" s="236" t="s">
        <v>140</v>
      </c>
      <c r="G89" s="235"/>
      <c r="H89" s="216" t="s">
        <v>748</v>
      </c>
      <c r="I89" s="216" t="s">
        <v>727</v>
      </c>
      <c r="J89" s="216">
        <v>20</v>
      </c>
      <c r="K89" s="228"/>
    </row>
    <row r="90" spans="2:11" ht="15" customHeight="1">
      <c r="B90" s="237"/>
      <c r="C90" s="216" t="s">
        <v>749</v>
      </c>
      <c r="D90" s="216"/>
      <c r="E90" s="216"/>
      <c r="F90" s="236" t="s">
        <v>140</v>
      </c>
      <c r="G90" s="235"/>
      <c r="H90" s="216" t="s">
        <v>750</v>
      </c>
      <c r="I90" s="216" t="s">
        <v>727</v>
      </c>
      <c r="J90" s="216">
        <v>50</v>
      </c>
      <c r="K90" s="228"/>
    </row>
    <row r="91" spans="2:11" ht="15" customHeight="1">
      <c r="B91" s="237"/>
      <c r="C91" s="216" t="s">
        <v>751</v>
      </c>
      <c r="D91" s="216"/>
      <c r="E91" s="216"/>
      <c r="F91" s="236" t="s">
        <v>140</v>
      </c>
      <c r="G91" s="235"/>
      <c r="H91" s="216" t="s">
        <v>751</v>
      </c>
      <c r="I91" s="216" t="s">
        <v>727</v>
      </c>
      <c r="J91" s="216">
        <v>50</v>
      </c>
      <c r="K91" s="228"/>
    </row>
    <row r="92" spans="2:11" ht="15" customHeight="1">
      <c r="B92" s="237"/>
      <c r="C92" s="216" t="s">
        <v>752</v>
      </c>
      <c r="D92" s="216"/>
      <c r="E92" s="216"/>
      <c r="F92" s="236" t="s">
        <v>140</v>
      </c>
      <c r="G92" s="235"/>
      <c r="H92" s="216" t="s">
        <v>753</v>
      </c>
      <c r="I92" s="216" t="s">
        <v>727</v>
      </c>
      <c r="J92" s="216">
        <v>255</v>
      </c>
      <c r="K92" s="228"/>
    </row>
    <row r="93" spans="2:11" ht="15" customHeight="1">
      <c r="B93" s="237"/>
      <c r="C93" s="216" t="s">
        <v>754</v>
      </c>
      <c r="D93" s="216"/>
      <c r="E93" s="216"/>
      <c r="F93" s="236" t="s">
        <v>725</v>
      </c>
      <c r="G93" s="235"/>
      <c r="H93" s="216" t="s">
        <v>755</v>
      </c>
      <c r="I93" s="216" t="s">
        <v>756</v>
      </c>
      <c r="J93" s="216"/>
      <c r="K93" s="228"/>
    </row>
    <row r="94" spans="2:11" ht="15" customHeight="1">
      <c r="B94" s="237"/>
      <c r="C94" s="216" t="s">
        <v>757</v>
      </c>
      <c r="D94" s="216"/>
      <c r="E94" s="216"/>
      <c r="F94" s="236" t="s">
        <v>725</v>
      </c>
      <c r="G94" s="235"/>
      <c r="H94" s="216" t="s">
        <v>758</v>
      </c>
      <c r="I94" s="216" t="s">
        <v>759</v>
      </c>
      <c r="J94" s="216"/>
      <c r="K94" s="228"/>
    </row>
    <row r="95" spans="2:11" ht="15" customHeight="1">
      <c r="B95" s="237"/>
      <c r="C95" s="216" t="s">
        <v>760</v>
      </c>
      <c r="D95" s="216"/>
      <c r="E95" s="216"/>
      <c r="F95" s="236" t="s">
        <v>725</v>
      </c>
      <c r="G95" s="235"/>
      <c r="H95" s="216" t="s">
        <v>760</v>
      </c>
      <c r="I95" s="216" t="s">
        <v>759</v>
      </c>
      <c r="J95" s="216"/>
      <c r="K95" s="228"/>
    </row>
    <row r="96" spans="2:11" ht="15" customHeight="1">
      <c r="B96" s="237"/>
      <c r="C96" s="216" t="s">
        <v>40</v>
      </c>
      <c r="D96" s="216"/>
      <c r="E96" s="216"/>
      <c r="F96" s="236" t="s">
        <v>725</v>
      </c>
      <c r="G96" s="235"/>
      <c r="H96" s="216" t="s">
        <v>761</v>
      </c>
      <c r="I96" s="216" t="s">
        <v>759</v>
      </c>
      <c r="J96" s="216"/>
      <c r="K96" s="228"/>
    </row>
    <row r="97" spans="2:11" ht="15" customHeight="1">
      <c r="B97" s="237"/>
      <c r="C97" s="216" t="s">
        <v>50</v>
      </c>
      <c r="D97" s="216"/>
      <c r="E97" s="216"/>
      <c r="F97" s="236" t="s">
        <v>725</v>
      </c>
      <c r="G97" s="235"/>
      <c r="H97" s="216" t="s">
        <v>762</v>
      </c>
      <c r="I97" s="216" t="s">
        <v>759</v>
      </c>
      <c r="J97" s="216"/>
      <c r="K97" s="228"/>
    </row>
    <row r="98" spans="2:11" ht="15" customHeight="1">
      <c r="B98" s="240"/>
      <c r="C98" s="241"/>
      <c r="D98" s="241"/>
      <c r="E98" s="241"/>
      <c r="F98" s="241"/>
      <c r="G98" s="241"/>
      <c r="H98" s="241"/>
      <c r="I98" s="241"/>
      <c r="J98" s="241"/>
      <c r="K98" s="242"/>
    </row>
    <row r="99" spans="2:11" ht="18.75" customHeight="1">
      <c r="B99" s="243"/>
      <c r="C99" s="244"/>
      <c r="D99" s="244"/>
      <c r="E99" s="244"/>
      <c r="F99" s="244"/>
      <c r="G99" s="244"/>
      <c r="H99" s="244"/>
      <c r="I99" s="244"/>
      <c r="J99" s="244"/>
      <c r="K99" s="243"/>
    </row>
    <row r="100" spans="2:11" ht="18.75" customHeight="1">
      <c r="B100" s="223"/>
      <c r="C100" s="223"/>
      <c r="D100" s="223"/>
      <c r="E100" s="223"/>
      <c r="F100" s="223"/>
      <c r="G100" s="223"/>
      <c r="H100" s="223"/>
      <c r="I100" s="223"/>
      <c r="J100" s="223"/>
      <c r="K100" s="223"/>
    </row>
    <row r="101" spans="2:11" ht="7.5" customHeight="1">
      <c r="B101" s="224"/>
      <c r="C101" s="225"/>
      <c r="D101" s="225"/>
      <c r="E101" s="225"/>
      <c r="F101" s="225"/>
      <c r="G101" s="225"/>
      <c r="H101" s="225"/>
      <c r="I101" s="225"/>
      <c r="J101" s="225"/>
      <c r="K101" s="226"/>
    </row>
    <row r="102" spans="2:11" ht="45" customHeight="1">
      <c r="B102" s="227"/>
      <c r="C102" s="331" t="s">
        <v>763</v>
      </c>
      <c r="D102" s="331"/>
      <c r="E102" s="331"/>
      <c r="F102" s="331"/>
      <c r="G102" s="331"/>
      <c r="H102" s="331"/>
      <c r="I102" s="331"/>
      <c r="J102" s="331"/>
      <c r="K102" s="228"/>
    </row>
    <row r="103" spans="2:11" ht="17.25" customHeight="1">
      <c r="B103" s="227"/>
      <c r="C103" s="229" t="s">
        <v>719</v>
      </c>
      <c r="D103" s="229"/>
      <c r="E103" s="229"/>
      <c r="F103" s="229" t="s">
        <v>720</v>
      </c>
      <c r="G103" s="230"/>
      <c r="H103" s="229" t="s">
        <v>56</v>
      </c>
      <c r="I103" s="229" t="s">
        <v>59</v>
      </c>
      <c r="J103" s="229" t="s">
        <v>721</v>
      </c>
      <c r="K103" s="228"/>
    </row>
    <row r="104" spans="2:11" ht="17.25" customHeight="1">
      <c r="B104" s="227"/>
      <c r="C104" s="231" t="s">
        <v>722</v>
      </c>
      <c r="D104" s="231"/>
      <c r="E104" s="231"/>
      <c r="F104" s="232" t="s">
        <v>723</v>
      </c>
      <c r="G104" s="233"/>
      <c r="H104" s="231"/>
      <c r="I104" s="231"/>
      <c r="J104" s="231" t="s">
        <v>724</v>
      </c>
      <c r="K104" s="228"/>
    </row>
    <row r="105" spans="2:11" ht="5.25" customHeight="1">
      <c r="B105" s="227"/>
      <c r="C105" s="229"/>
      <c r="D105" s="229"/>
      <c r="E105" s="229"/>
      <c r="F105" s="229"/>
      <c r="G105" s="245"/>
      <c r="H105" s="229"/>
      <c r="I105" s="229"/>
      <c r="J105" s="229"/>
      <c r="K105" s="228"/>
    </row>
    <row r="106" spans="2:11" ht="15" customHeight="1">
      <c r="B106" s="227"/>
      <c r="C106" s="216" t="s">
        <v>55</v>
      </c>
      <c r="D106" s="234"/>
      <c r="E106" s="234"/>
      <c r="F106" s="236" t="s">
        <v>725</v>
      </c>
      <c r="G106" s="245"/>
      <c r="H106" s="216" t="s">
        <v>764</v>
      </c>
      <c r="I106" s="216" t="s">
        <v>727</v>
      </c>
      <c r="J106" s="216">
        <v>20</v>
      </c>
      <c r="K106" s="228"/>
    </row>
    <row r="107" spans="2:11" ht="15" customHeight="1">
      <c r="B107" s="227"/>
      <c r="C107" s="216" t="s">
        <v>728</v>
      </c>
      <c r="D107" s="216"/>
      <c r="E107" s="216"/>
      <c r="F107" s="236" t="s">
        <v>725</v>
      </c>
      <c r="G107" s="216"/>
      <c r="H107" s="216" t="s">
        <v>764</v>
      </c>
      <c r="I107" s="216" t="s">
        <v>727</v>
      </c>
      <c r="J107" s="216">
        <v>120</v>
      </c>
      <c r="K107" s="228"/>
    </row>
    <row r="108" spans="2:11" ht="15" customHeight="1">
      <c r="B108" s="237"/>
      <c r="C108" s="216" t="s">
        <v>730</v>
      </c>
      <c r="D108" s="216"/>
      <c r="E108" s="216"/>
      <c r="F108" s="236" t="s">
        <v>140</v>
      </c>
      <c r="G108" s="216"/>
      <c r="H108" s="216" t="s">
        <v>764</v>
      </c>
      <c r="I108" s="216" t="s">
        <v>727</v>
      </c>
      <c r="J108" s="216">
        <v>50</v>
      </c>
      <c r="K108" s="228"/>
    </row>
    <row r="109" spans="2:11" ht="15" customHeight="1">
      <c r="B109" s="237"/>
      <c r="C109" s="216" t="s">
        <v>732</v>
      </c>
      <c r="D109" s="216"/>
      <c r="E109" s="216"/>
      <c r="F109" s="236" t="s">
        <v>725</v>
      </c>
      <c r="G109" s="216"/>
      <c r="H109" s="216" t="s">
        <v>764</v>
      </c>
      <c r="I109" s="216" t="s">
        <v>734</v>
      </c>
      <c r="J109" s="216"/>
      <c r="K109" s="228"/>
    </row>
    <row r="110" spans="2:11" ht="15" customHeight="1">
      <c r="B110" s="237"/>
      <c r="C110" s="216" t="s">
        <v>743</v>
      </c>
      <c r="D110" s="216"/>
      <c r="E110" s="216"/>
      <c r="F110" s="236" t="s">
        <v>140</v>
      </c>
      <c r="G110" s="216"/>
      <c r="H110" s="216" t="s">
        <v>764</v>
      </c>
      <c r="I110" s="216" t="s">
        <v>727</v>
      </c>
      <c r="J110" s="216">
        <v>50</v>
      </c>
      <c r="K110" s="228"/>
    </row>
    <row r="111" spans="2:11" ht="15" customHeight="1">
      <c r="B111" s="237"/>
      <c r="C111" s="216" t="s">
        <v>751</v>
      </c>
      <c r="D111" s="216"/>
      <c r="E111" s="216"/>
      <c r="F111" s="236" t="s">
        <v>140</v>
      </c>
      <c r="G111" s="216"/>
      <c r="H111" s="216" t="s">
        <v>764</v>
      </c>
      <c r="I111" s="216" t="s">
        <v>727</v>
      </c>
      <c r="J111" s="216">
        <v>50</v>
      </c>
      <c r="K111" s="228"/>
    </row>
    <row r="112" spans="2:11" ht="15" customHeight="1">
      <c r="B112" s="237"/>
      <c r="C112" s="216" t="s">
        <v>749</v>
      </c>
      <c r="D112" s="216"/>
      <c r="E112" s="216"/>
      <c r="F112" s="236" t="s">
        <v>140</v>
      </c>
      <c r="G112" s="216"/>
      <c r="H112" s="216" t="s">
        <v>764</v>
      </c>
      <c r="I112" s="216" t="s">
        <v>727</v>
      </c>
      <c r="J112" s="216">
        <v>50</v>
      </c>
      <c r="K112" s="228"/>
    </row>
    <row r="113" spans="2:11" ht="15" customHeight="1">
      <c r="B113" s="237"/>
      <c r="C113" s="216" t="s">
        <v>55</v>
      </c>
      <c r="D113" s="216"/>
      <c r="E113" s="216"/>
      <c r="F113" s="236" t="s">
        <v>725</v>
      </c>
      <c r="G113" s="216"/>
      <c r="H113" s="216" t="s">
        <v>765</v>
      </c>
      <c r="I113" s="216" t="s">
        <v>727</v>
      </c>
      <c r="J113" s="216">
        <v>20</v>
      </c>
      <c r="K113" s="228"/>
    </row>
    <row r="114" spans="2:11" ht="15" customHeight="1">
      <c r="B114" s="237"/>
      <c r="C114" s="216" t="s">
        <v>766</v>
      </c>
      <c r="D114" s="216"/>
      <c r="E114" s="216"/>
      <c r="F114" s="236" t="s">
        <v>725</v>
      </c>
      <c r="G114" s="216"/>
      <c r="H114" s="216" t="s">
        <v>767</v>
      </c>
      <c r="I114" s="216" t="s">
        <v>727</v>
      </c>
      <c r="J114" s="216">
        <v>120</v>
      </c>
      <c r="K114" s="228"/>
    </row>
    <row r="115" spans="2:11" ht="15" customHeight="1">
      <c r="B115" s="237"/>
      <c r="C115" s="216" t="s">
        <v>40</v>
      </c>
      <c r="D115" s="216"/>
      <c r="E115" s="216"/>
      <c r="F115" s="236" t="s">
        <v>725</v>
      </c>
      <c r="G115" s="216"/>
      <c r="H115" s="216" t="s">
        <v>768</v>
      </c>
      <c r="I115" s="216" t="s">
        <v>759</v>
      </c>
      <c r="J115" s="216"/>
      <c r="K115" s="228"/>
    </row>
    <row r="116" spans="2:11" ht="15" customHeight="1">
      <c r="B116" s="237"/>
      <c r="C116" s="216" t="s">
        <v>50</v>
      </c>
      <c r="D116" s="216"/>
      <c r="E116" s="216"/>
      <c r="F116" s="236" t="s">
        <v>725</v>
      </c>
      <c r="G116" s="216"/>
      <c r="H116" s="216" t="s">
        <v>769</v>
      </c>
      <c r="I116" s="216" t="s">
        <v>759</v>
      </c>
      <c r="J116" s="216"/>
      <c r="K116" s="228"/>
    </row>
    <row r="117" spans="2:11" ht="15" customHeight="1">
      <c r="B117" s="237"/>
      <c r="C117" s="216" t="s">
        <v>59</v>
      </c>
      <c r="D117" s="216"/>
      <c r="E117" s="216"/>
      <c r="F117" s="236" t="s">
        <v>725</v>
      </c>
      <c r="G117" s="216"/>
      <c r="H117" s="216" t="s">
        <v>770</v>
      </c>
      <c r="I117" s="216" t="s">
        <v>771</v>
      </c>
      <c r="J117" s="216"/>
      <c r="K117" s="228"/>
    </row>
    <row r="118" spans="2:11" ht="15" customHeight="1">
      <c r="B118" s="240"/>
      <c r="C118" s="246"/>
      <c r="D118" s="246"/>
      <c r="E118" s="246"/>
      <c r="F118" s="246"/>
      <c r="G118" s="246"/>
      <c r="H118" s="246"/>
      <c r="I118" s="246"/>
      <c r="J118" s="246"/>
      <c r="K118" s="242"/>
    </row>
    <row r="119" spans="2:11" ht="18.75" customHeight="1">
      <c r="B119" s="247"/>
      <c r="C119" s="213"/>
      <c r="D119" s="213"/>
      <c r="E119" s="213"/>
      <c r="F119" s="248"/>
      <c r="G119" s="213"/>
      <c r="H119" s="213"/>
      <c r="I119" s="213"/>
      <c r="J119" s="213"/>
      <c r="K119" s="247"/>
    </row>
    <row r="120" spans="2:11" ht="18.75" customHeight="1">
      <c r="B120" s="223"/>
      <c r="C120" s="223"/>
      <c r="D120" s="223"/>
      <c r="E120" s="223"/>
      <c r="F120" s="223"/>
      <c r="G120" s="223"/>
      <c r="H120" s="223"/>
      <c r="I120" s="223"/>
      <c r="J120" s="223"/>
      <c r="K120" s="223"/>
    </row>
    <row r="121" spans="2:11" ht="7.5" customHeight="1">
      <c r="B121" s="249"/>
      <c r="C121" s="250"/>
      <c r="D121" s="250"/>
      <c r="E121" s="250"/>
      <c r="F121" s="250"/>
      <c r="G121" s="250"/>
      <c r="H121" s="250"/>
      <c r="I121" s="250"/>
      <c r="J121" s="250"/>
      <c r="K121" s="251"/>
    </row>
    <row r="122" spans="2:11" ht="45" customHeight="1">
      <c r="B122" s="252"/>
      <c r="C122" s="329" t="s">
        <v>772</v>
      </c>
      <c r="D122" s="329"/>
      <c r="E122" s="329"/>
      <c r="F122" s="329"/>
      <c r="G122" s="329"/>
      <c r="H122" s="329"/>
      <c r="I122" s="329"/>
      <c r="J122" s="329"/>
      <c r="K122" s="253"/>
    </row>
    <row r="123" spans="2:11" ht="17.25" customHeight="1">
      <c r="B123" s="254"/>
      <c r="C123" s="229" t="s">
        <v>719</v>
      </c>
      <c r="D123" s="229"/>
      <c r="E123" s="229"/>
      <c r="F123" s="229" t="s">
        <v>720</v>
      </c>
      <c r="G123" s="230"/>
      <c r="H123" s="229" t="s">
        <v>56</v>
      </c>
      <c r="I123" s="229" t="s">
        <v>59</v>
      </c>
      <c r="J123" s="229" t="s">
        <v>721</v>
      </c>
      <c r="K123" s="255"/>
    </row>
    <row r="124" spans="2:11" ht="17.25" customHeight="1">
      <c r="B124" s="254"/>
      <c r="C124" s="231" t="s">
        <v>722</v>
      </c>
      <c r="D124" s="231"/>
      <c r="E124" s="231"/>
      <c r="F124" s="232" t="s">
        <v>723</v>
      </c>
      <c r="G124" s="233"/>
      <c r="H124" s="231"/>
      <c r="I124" s="231"/>
      <c r="J124" s="231" t="s">
        <v>724</v>
      </c>
      <c r="K124" s="255"/>
    </row>
    <row r="125" spans="2:11" ht="5.25" customHeight="1">
      <c r="B125" s="256"/>
      <c r="C125" s="234"/>
      <c r="D125" s="234"/>
      <c r="E125" s="234"/>
      <c r="F125" s="234"/>
      <c r="G125" s="216"/>
      <c r="H125" s="234"/>
      <c r="I125" s="234"/>
      <c r="J125" s="234"/>
      <c r="K125" s="257"/>
    </row>
    <row r="126" spans="2:11" ht="15" customHeight="1">
      <c r="B126" s="256"/>
      <c r="C126" s="216" t="s">
        <v>728</v>
      </c>
      <c r="D126" s="234"/>
      <c r="E126" s="234"/>
      <c r="F126" s="236" t="s">
        <v>725</v>
      </c>
      <c r="G126" s="216"/>
      <c r="H126" s="216" t="s">
        <v>764</v>
      </c>
      <c r="I126" s="216" t="s">
        <v>727</v>
      </c>
      <c r="J126" s="216">
        <v>120</v>
      </c>
      <c r="K126" s="258"/>
    </row>
    <row r="127" spans="2:11" ht="15" customHeight="1">
      <c r="B127" s="256"/>
      <c r="C127" s="216" t="s">
        <v>773</v>
      </c>
      <c r="D127" s="216"/>
      <c r="E127" s="216"/>
      <c r="F127" s="236" t="s">
        <v>725</v>
      </c>
      <c r="G127" s="216"/>
      <c r="H127" s="216" t="s">
        <v>774</v>
      </c>
      <c r="I127" s="216" t="s">
        <v>727</v>
      </c>
      <c r="J127" s="216" t="s">
        <v>775</v>
      </c>
      <c r="K127" s="258"/>
    </row>
    <row r="128" spans="2:11" ht="15" customHeight="1">
      <c r="B128" s="256"/>
      <c r="C128" s="216" t="s">
        <v>87</v>
      </c>
      <c r="D128" s="216"/>
      <c r="E128" s="216"/>
      <c r="F128" s="236" t="s">
        <v>725</v>
      </c>
      <c r="G128" s="216"/>
      <c r="H128" s="216" t="s">
        <v>776</v>
      </c>
      <c r="I128" s="216" t="s">
        <v>727</v>
      </c>
      <c r="J128" s="216" t="s">
        <v>775</v>
      </c>
      <c r="K128" s="258"/>
    </row>
    <row r="129" spans="2:11" ht="15" customHeight="1">
      <c r="B129" s="256"/>
      <c r="C129" s="216" t="s">
        <v>735</v>
      </c>
      <c r="D129" s="216"/>
      <c r="E129" s="216"/>
      <c r="F129" s="236" t="s">
        <v>140</v>
      </c>
      <c r="G129" s="216"/>
      <c r="H129" s="216" t="s">
        <v>736</v>
      </c>
      <c r="I129" s="216" t="s">
        <v>727</v>
      </c>
      <c r="J129" s="216">
        <v>15</v>
      </c>
      <c r="K129" s="258"/>
    </row>
    <row r="130" spans="2:11" ht="15" customHeight="1">
      <c r="B130" s="256"/>
      <c r="C130" s="238" t="s">
        <v>737</v>
      </c>
      <c r="D130" s="238"/>
      <c r="E130" s="238"/>
      <c r="F130" s="239" t="s">
        <v>140</v>
      </c>
      <c r="G130" s="238"/>
      <c r="H130" s="238" t="s">
        <v>738</v>
      </c>
      <c r="I130" s="238" t="s">
        <v>727</v>
      </c>
      <c r="J130" s="238">
        <v>15</v>
      </c>
      <c r="K130" s="258"/>
    </row>
    <row r="131" spans="2:11" ht="15" customHeight="1">
      <c r="B131" s="256"/>
      <c r="C131" s="238" t="s">
        <v>739</v>
      </c>
      <c r="D131" s="238"/>
      <c r="E131" s="238"/>
      <c r="F131" s="239" t="s">
        <v>140</v>
      </c>
      <c r="G131" s="238"/>
      <c r="H131" s="238" t="s">
        <v>740</v>
      </c>
      <c r="I131" s="238" t="s">
        <v>727</v>
      </c>
      <c r="J131" s="238">
        <v>20</v>
      </c>
      <c r="K131" s="258"/>
    </row>
    <row r="132" spans="2:11" ht="15" customHeight="1">
      <c r="B132" s="256"/>
      <c r="C132" s="238" t="s">
        <v>741</v>
      </c>
      <c r="D132" s="238"/>
      <c r="E132" s="238"/>
      <c r="F132" s="239" t="s">
        <v>140</v>
      </c>
      <c r="G132" s="238"/>
      <c r="H132" s="238" t="s">
        <v>742</v>
      </c>
      <c r="I132" s="238" t="s">
        <v>727</v>
      </c>
      <c r="J132" s="238">
        <v>20</v>
      </c>
      <c r="K132" s="258"/>
    </row>
    <row r="133" spans="2:11" ht="15" customHeight="1">
      <c r="B133" s="256"/>
      <c r="C133" s="216" t="s">
        <v>730</v>
      </c>
      <c r="D133" s="216"/>
      <c r="E133" s="216"/>
      <c r="F133" s="236" t="s">
        <v>140</v>
      </c>
      <c r="G133" s="216"/>
      <c r="H133" s="216" t="s">
        <v>764</v>
      </c>
      <c r="I133" s="216" t="s">
        <v>727</v>
      </c>
      <c r="J133" s="216">
        <v>50</v>
      </c>
      <c r="K133" s="258"/>
    </row>
    <row r="134" spans="2:11" ht="15" customHeight="1">
      <c r="B134" s="256"/>
      <c r="C134" s="216" t="s">
        <v>743</v>
      </c>
      <c r="D134" s="216"/>
      <c r="E134" s="216"/>
      <c r="F134" s="236" t="s">
        <v>140</v>
      </c>
      <c r="G134" s="216"/>
      <c r="H134" s="216" t="s">
        <v>764</v>
      </c>
      <c r="I134" s="216" t="s">
        <v>727</v>
      </c>
      <c r="J134" s="216">
        <v>50</v>
      </c>
      <c r="K134" s="258"/>
    </row>
    <row r="135" spans="2:11" ht="15" customHeight="1">
      <c r="B135" s="256"/>
      <c r="C135" s="216" t="s">
        <v>749</v>
      </c>
      <c r="D135" s="216"/>
      <c r="E135" s="216"/>
      <c r="F135" s="236" t="s">
        <v>140</v>
      </c>
      <c r="G135" s="216"/>
      <c r="H135" s="216" t="s">
        <v>764</v>
      </c>
      <c r="I135" s="216" t="s">
        <v>727</v>
      </c>
      <c r="J135" s="216">
        <v>50</v>
      </c>
      <c r="K135" s="258"/>
    </row>
    <row r="136" spans="2:11" ht="15" customHeight="1">
      <c r="B136" s="256"/>
      <c r="C136" s="216" t="s">
        <v>751</v>
      </c>
      <c r="D136" s="216"/>
      <c r="E136" s="216"/>
      <c r="F136" s="236" t="s">
        <v>140</v>
      </c>
      <c r="G136" s="216"/>
      <c r="H136" s="216" t="s">
        <v>764</v>
      </c>
      <c r="I136" s="216" t="s">
        <v>727</v>
      </c>
      <c r="J136" s="216">
        <v>50</v>
      </c>
      <c r="K136" s="258"/>
    </row>
    <row r="137" spans="2:11" ht="15" customHeight="1">
      <c r="B137" s="256"/>
      <c r="C137" s="216" t="s">
        <v>752</v>
      </c>
      <c r="D137" s="216"/>
      <c r="E137" s="216"/>
      <c r="F137" s="236" t="s">
        <v>140</v>
      </c>
      <c r="G137" s="216"/>
      <c r="H137" s="216" t="s">
        <v>777</v>
      </c>
      <c r="I137" s="216" t="s">
        <v>727</v>
      </c>
      <c r="J137" s="216">
        <v>255</v>
      </c>
      <c r="K137" s="258"/>
    </row>
    <row r="138" spans="2:11" ht="15" customHeight="1">
      <c r="B138" s="256"/>
      <c r="C138" s="216" t="s">
        <v>754</v>
      </c>
      <c r="D138" s="216"/>
      <c r="E138" s="216"/>
      <c r="F138" s="236" t="s">
        <v>725</v>
      </c>
      <c r="G138" s="216"/>
      <c r="H138" s="216" t="s">
        <v>778</v>
      </c>
      <c r="I138" s="216" t="s">
        <v>756</v>
      </c>
      <c r="J138" s="216"/>
      <c r="K138" s="258"/>
    </row>
    <row r="139" spans="2:11" ht="15" customHeight="1">
      <c r="B139" s="256"/>
      <c r="C139" s="216" t="s">
        <v>757</v>
      </c>
      <c r="D139" s="216"/>
      <c r="E139" s="216"/>
      <c r="F139" s="236" t="s">
        <v>725</v>
      </c>
      <c r="G139" s="216"/>
      <c r="H139" s="216" t="s">
        <v>779</v>
      </c>
      <c r="I139" s="216" t="s">
        <v>759</v>
      </c>
      <c r="J139" s="216"/>
      <c r="K139" s="258"/>
    </row>
    <row r="140" spans="2:11" ht="15" customHeight="1">
      <c r="B140" s="256"/>
      <c r="C140" s="216" t="s">
        <v>760</v>
      </c>
      <c r="D140" s="216"/>
      <c r="E140" s="216"/>
      <c r="F140" s="236" t="s">
        <v>725</v>
      </c>
      <c r="G140" s="216"/>
      <c r="H140" s="216" t="s">
        <v>760</v>
      </c>
      <c r="I140" s="216" t="s">
        <v>759</v>
      </c>
      <c r="J140" s="216"/>
      <c r="K140" s="258"/>
    </row>
    <row r="141" spans="2:11" ht="15" customHeight="1">
      <c r="B141" s="256"/>
      <c r="C141" s="216" t="s">
        <v>40</v>
      </c>
      <c r="D141" s="216"/>
      <c r="E141" s="216"/>
      <c r="F141" s="236" t="s">
        <v>725</v>
      </c>
      <c r="G141" s="216"/>
      <c r="H141" s="216" t="s">
        <v>780</v>
      </c>
      <c r="I141" s="216" t="s">
        <v>759</v>
      </c>
      <c r="J141" s="216"/>
      <c r="K141" s="258"/>
    </row>
    <row r="142" spans="2:11" ht="15" customHeight="1">
      <c r="B142" s="256"/>
      <c r="C142" s="216" t="s">
        <v>781</v>
      </c>
      <c r="D142" s="216"/>
      <c r="E142" s="216"/>
      <c r="F142" s="236" t="s">
        <v>725</v>
      </c>
      <c r="G142" s="216"/>
      <c r="H142" s="216" t="s">
        <v>782</v>
      </c>
      <c r="I142" s="216" t="s">
        <v>759</v>
      </c>
      <c r="J142" s="216"/>
      <c r="K142" s="258"/>
    </row>
    <row r="143" spans="2:11" ht="15" customHeight="1">
      <c r="B143" s="259"/>
      <c r="C143" s="260"/>
      <c r="D143" s="260"/>
      <c r="E143" s="260"/>
      <c r="F143" s="260"/>
      <c r="G143" s="260"/>
      <c r="H143" s="260"/>
      <c r="I143" s="260"/>
      <c r="J143" s="260"/>
      <c r="K143" s="261"/>
    </row>
    <row r="144" spans="2:11" ht="18.75" customHeight="1">
      <c r="B144" s="213"/>
      <c r="C144" s="213"/>
      <c r="D144" s="213"/>
      <c r="E144" s="213"/>
      <c r="F144" s="248"/>
      <c r="G144" s="213"/>
      <c r="H144" s="213"/>
      <c r="I144" s="213"/>
      <c r="J144" s="213"/>
      <c r="K144" s="213"/>
    </row>
    <row r="145" spans="2:11" ht="18.75" customHeight="1">
      <c r="B145" s="223"/>
      <c r="C145" s="223"/>
      <c r="D145" s="223"/>
      <c r="E145" s="223"/>
      <c r="F145" s="223"/>
      <c r="G145" s="223"/>
      <c r="H145" s="223"/>
      <c r="I145" s="223"/>
      <c r="J145" s="223"/>
      <c r="K145" s="223"/>
    </row>
    <row r="146" spans="2:11" ht="7.5" customHeight="1">
      <c r="B146" s="224"/>
      <c r="C146" s="225"/>
      <c r="D146" s="225"/>
      <c r="E146" s="225"/>
      <c r="F146" s="225"/>
      <c r="G146" s="225"/>
      <c r="H146" s="225"/>
      <c r="I146" s="225"/>
      <c r="J146" s="225"/>
      <c r="K146" s="226"/>
    </row>
    <row r="147" spans="2:11" ht="45" customHeight="1">
      <c r="B147" s="227"/>
      <c r="C147" s="331" t="s">
        <v>783</v>
      </c>
      <c r="D147" s="331"/>
      <c r="E147" s="331"/>
      <c r="F147" s="331"/>
      <c r="G147" s="331"/>
      <c r="H147" s="331"/>
      <c r="I147" s="331"/>
      <c r="J147" s="331"/>
      <c r="K147" s="228"/>
    </row>
    <row r="148" spans="2:11" ht="17.25" customHeight="1">
      <c r="B148" s="227"/>
      <c r="C148" s="229" t="s">
        <v>719</v>
      </c>
      <c r="D148" s="229"/>
      <c r="E148" s="229"/>
      <c r="F148" s="229" t="s">
        <v>720</v>
      </c>
      <c r="G148" s="230"/>
      <c r="H148" s="229" t="s">
        <v>56</v>
      </c>
      <c r="I148" s="229" t="s">
        <v>59</v>
      </c>
      <c r="J148" s="229" t="s">
        <v>721</v>
      </c>
      <c r="K148" s="228"/>
    </row>
    <row r="149" spans="2:11" ht="17.25" customHeight="1">
      <c r="B149" s="227"/>
      <c r="C149" s="231" t="s">
        <v>722</v>
      </c>
      <c r="D149" s="231"/>
      <c r="E149" s="231"/>
      <c r="F149" s="232" t="s">
        <v>723</v>
      </c>
      <c r="G149" s="233"/>
      <c r="H149" s="231"/>
      <c r="I149" s="231"/>
      <c r="J149" s="231" t="s">
        <v>724</v>
      </c>
      <c r="K149" s="228"/>
    </row>
    <row r="150" spans="2:11" ht="5.25" customHeight="1">
      <c r="B150" s="237"/>
      <c r="C150" s="234"/>
      <c r="D150" s="234"/>
      <c r="E150" s="234"/>
      <c r="F150" s="234"/>
      <c r="G150" s="235"/>
      <c r="H150" s="234"/>
      <c r="I150" s="234"/>
      <c r="J150" s="234"/>
      <c r="K150" s="258"/>
    </row>
    <row r="151" spans="2:11" ht="15" customHeight="1">
      <c r="B151" s="237"/>
      <c r="C151" s="262" t="s">
        <v>728</v>
      </c>
      <c r="D151" s="216"/>
      <c r="E151" s="216"/>
      <c r="F151" s="263" t="s">
        <v>725</v>
      </c>
      <c r="G151" s="216"/>
      <c r="H151" s="262" t="s">
        <v>764</v>
      </c>
      <c r="I151" s="262" t="s">
        <v>727</v>
      </c>
      <c r="J151" s="262">
        <v>120</v>
      </c>
      <c r="K151" s="258"/>
    </row>
    <row r="152" spans="2:11" ht="15" customHeight="1">
      <c r="B152" s="237"/>
      <c r="C152" s="262" t="s">
        <v>773</v>
      </c>
      <c r="D152" s="216"/>
      <c r="E152" s="216"/>
      <c r="F152" s="263" t="s">
        <v>725</v>
      </c>
      <c r="G152" s="216"/>
      <c r="H152" s="262" t="s">
        <v>784</v>
      </c>
      <c r="I152" s="262" t="s">
        <v>727</v>
      </c>
      <c r="J152" s="262" t="s">
        <v>775</v>
      </c>
      <c r="K152" s="258"/>
    </row>
    <row r="153" spans="2:11" ht="15" customHeight="1">
      <c r="B153" s="237"/>
      <c r="C153" s="262" t="s">
        <v>87</v>
      </c>
      <c r="D153" s="216"/>
      <c r="E153" s="216"/>
      <c r="F153" s="263" t="s">
        <v>725</v>
      </c>
      <c r="G153" s="216"/>
      <c r="H153" s="262" t="s">
        <v>785</v>
      </c>
      <c r="I153" s="262" t="s">
        <v>727</v>
      </c>
      <c r="J153" s="262" t="s">
        <v>775</v>
      </c>
      <c r="K153" s="258"/>
    </row>
    <row r="154" spans="2:11" ht="15" customHeight="1">
      <c r="B154" s="237"/>
      <c r="C154" s="262" t="s">
        <v>730</v>
      </c>
      <c r="D154" s="216"/>
      <c r="E154" s="216"/>
      <c r="F154" s="263" t="s">
        <v>140</v>
      </c>
      <c r="G154" s="216"/>
      <c r="H154" s="262" t="s">
        <v>764</v>
      </c>
      <c r="I154" s="262" t="s">
        <v>727</v>
      </c>
      <c r="J154" s="262">
        <v>50</v>
      </c>
      <c r="K154" s="258"/>
    </row>
    <row r="155" spans="2:11" ht="15" customHeight="1">
      <c r="B155" s="237"/>
      <c r="C155" s="262" t="s">
        <v>732</v>
      </c>
      <c r="D155" s="216"/>
      <c r="E155" s="216"/>
      <c r="F155" s="263" t="s">
        <v>725</v>
      </c>
      <c r="G155" s="216"/>
      <c r="H155" s="262" t="s">
        <v>764</v>
      </c>
      <c r="I155" s="262" t="s">
        <v>734</v>
      </c>
      <c r="J155" s="262"/>
      <c r="K155" s="258"/>
    </row>
    <row r="156" spans="2:11" ht="15" customHeight="1">
      <c r="B156" s="237"/>
      <c r="C156" s="262" t="s">
        <v>743</v>
      </c>
      <c r="D156" s="216"/>
      <c r="E156" s="216"/>
      <c r="F156" s="263" t="s">
        <v>140</v>
      </c>
      <c r="G156" s="216"/>
      <c r="H156" s="262" t="s">
        <v>764</v>
      </c>
      <c r="I156" s="262" t="s">
        <v>727</v>
      </c>
      <c r="J156" s="262">
        <v>50</v>
      </c>
      <c r="K156" s="258"/>
    </row>
    <row r="157" spans="2:11" ht="15" customHeight="1">
      <c r="B157" s="237"/>
      <c r="C157" s="262" t="s">
        <v>751</v>
      </c>
      <c r="D157" s="216"/>
      <c r="E157" s="216"/>
      <c r="F157" s="263" t="s">
        <v>140</v>
      </c>
      <c r="G157" s="216"/>
      <c r="H157" s="262" t="s">
        <v>764</v>
      </c>
      <c r="I157" s="262" t="s">
        <v>727</v>
      </c>
      <c r="J157" s="262">
        <v>50</v>
      </c>
      <c r="K157" s="258"/>
    </row>
    <row r="158" spans="2:11" ht="15" customHeight="1">
      <c r="B158" s="237"/>
      <c r="C158" s="262" t="s">
        <v>749</v>
      </c>
      <c r="D158" s="216"/>
      <c r="E158" s="216"/>
      <c r="F158" s="263" t="s">
        <v>140</v>
      </c>
      <c r="G158" s="216"/>
      <c r="H158" s="262" t="s">
        <v>764</v>
      </c>
      <c r="I158" s="262" t="s">
        <v>727</v>
      </c>
      <c r="J158" s="262">
        <v>50</v>
      </c>
      <c r="K158" s="258"/>
    </row>
    <row r="159" spans="2:11" ht="15" customHeight="1">
      <c r="B159" s="237"/>
      <c r="C159" s="262" t="s">
        <v>94</v>
      </c>
      <c r="D159" s="216"/>
      <c r="E159" s="216"/>
      <c r="F159" s="263" t="s">
        <v>725</v>
      </c>
      <c r="G159" s="216"/>
      <c r="H159" s="262" t="s">
        <v>786</v>
      </c>
      <c r="I159" s="262" t="s">
        <v>727</v>
      </c>
      <c r="J159" s="262" t="s">
        <v>787</v>
      </c>
      <c r="K159" s="258"/>
    </row>
    <row r="160" spans="2:11" ht="15" customHeight="1">
      <c r="B160" s="237"/>
      <c r="C160" s="262" t="s">
        <v>788</v>
      </c>
      <c r="D160" s="216"/>
      <c r="E160" s="216"/>
      <c r="F160" s="263" t="s">
        <v>725</v>
      </c>
      <c r="G160" s="216"/>
      <c r="H160" s="262" t="s">
        <v>789</v>
      </c>
      <c r="I160" s="262" t="s">
        <v>759</v>
      </c>
      <c r="J160" s="262"/>
      <c r="K160" s="258"/>
    </row>
    <row r="161" spans="2:11" ht="15" customHeight="1">
      <c r="B161" s="264"/>
      <c r="C161" s="246"/>
      <c r="D161" s="246"/>
      <c r="E161" s="246"/>
      <c r="F161" s="246"/>
      <c r="G161" s="246"/>
      <c r="H161" s="246"/>
      <c r="I161" s="246"/>
      <c r="J161" s="246"/>
      <c r="K161" s="265"/>
    </row>
    <row r="162" spans="2:11" ht="18.75" customHeight="1">
      <c r="B162" s="213"/>
      <c r="C162" s="216"/>
      <c r="D162" s="216"/>
      <c r="E162" s="216"/>
      <c r="F162" s="236"/>
      <c r="G162" s="216"/>
      <c r="H162" s="216"/>
      <c r="I162" s="216"/>
      <c r="J162" s="216"/>
      <c r="K162" s="213"/>
    </row>
    <row r="163" spans="2:11" ht="18.75" customHeight="1">
      <c r="B163" s="223"/>
      <c r="C163" s="223"/>
      <c r="D163" s="223"/>
      <c r="E163" s="223"/>
      <c r="F163" s="223"/>
      <c r="G163" s="223"/>
      <c r="H163" s="223"/>
      <c r="I163" s="223"/>
      <c r="J163" s="223"/>
      <c r="K163" s="223"/>
    </row>
    <row r="164" spans="2:11" ht="7.5" customHeight="1">
      <c r="B164" s="205"/>
      <c r="C164" s="206"/>
      <c r="D164" s="206"/>
      <c r="E164" s="206"/>
      <c r="F164" s="206"/>
      <c r="G164" s="206"/>
      <c r="H164" s="206"/>
      <c r="I164" s="206"/>
      <c r="J164" s="206"/>
      <c r="K164" s="207"/>
    </row>
    <row r="165" spans="2:11" ht="45" customHeight="1">
      <c r="B165" s="208"/>
      <c r="C165" s="329" t="s">
        <v>790</v>
      </c>
      <c r="D165" s="329"/>
      <c r="E165" s="329"/>
      <c r="F165" s="329"/>
      <c r="G165" s="329"/>
      <c r="H165" s="329"/>
      <c r="I165" s="329"/>
      <c r="J165" s="329"/>
      <c r="K165" s="209"/>
    </row>
    <row r="166" spans="2:11" ht="17.25" customHeight="1">
      <c r="B166" s="208"/>
      <c r="C166" s="229" t="s">
        <v>719</v>
      </c>
      <c r="D166" s="229"/>
      <c r="E166" s="229"/>
      <c r="F166" s="229" t="s">
        <v>720</v>
      </c>
      <c r="G166" s="266"/>
      <c r="H166" s="267" t="s">
        <v>56</v>
      </c>
      <c r="I166" s="267" t="s">
        <v>59</v>
      </c>
      <c r="J166" s="229" t="s">
        <v>721</v>
      </c>
      <c r="K166" s="209"/>
    </row>
    <row r="167" spans="2:11" ht="17.25" customHeight="1">
      <c r="B167" s="210"/>
      <c r="C167" s="231" t="s">
        <v>722</v>
      </c>
      <c r="D167" s="231"/>
      <c r="E167" s="231"/>
      <c r="F167" s="232" t="s">
        <v>723</v>
      </c>
      <c r="G167" s="268"/>
      <c r="H167" s="269"/>
      <c r="I167" s="269"/>
      <c r="J167" s="231" t="s">
        <v>724</v>
      </c>
      <c r="K167" s="211"/>
    </row>
    <row r="168" spans="2:11" ht="5.25" customHeight="1">
      <c r="B168" s="237"/>
      <c r="C168" s="234"/>
      <c r="D168" s="234"/>
      <c r="E168" s="234"/>
      <c r="F168" s="234"/>
      <c r="G168" s="235"/>
      <c r="H168" s="234"/>
      <c r="I168" s="234"/>
      <c r="J168" s="234"/>
      <c r="K168" s="258"/>
    </row>
    <row r="169" spans="2:11" ht="15" customHeight="1">
      <c r="B169" s="237"/>
      <c r="C169" s="216" t="s">
        <v>728</v>
      </c>
      <c r="D169" s="216"/>
      <c r="E169" s="216"/>
      <c r="F169" s="236" t="s">
        <v>725</v>
      </c>
      <c r="G169" s="216"/>
      <c r="H169" s="216" t="s">
        <v>764</v>
      </c>
      <c r="I169" s="216" t="s">
        <v>727</v>
      </c>
      <c r="J169" s="216">
        <v>120</v>
      </c>
      <c r="K169" s="258"/>
    </row>
    <row r="170" spans="2:11" ht="15" customHeight="1">
      <c r="B170" s="237"/>
      <c r="C170" s="216" t="s">
        <v>773</v>
      </c>
      <c r="D170" s="216"/>
      <c r="E170" s="216"/>
      <c r="F170" s="236" t="s">
        <v>725</v>
      </c>
      <c r="G170" s="216"/>
      <c r="H170" s="216" t="s">
        <v>774</v>
      </c>
      <c r="I170" s="216" t="s">
        <v>727</v>
      </c>
      <c r="J170" s="216" t="s">
        <v>775</v>
      </c>
      <c r="K170" s="258"/>
    </row>
    <row r="171" spans="2:11" ht="15" customHeight="1">
      <c r="B171" s="237"/>
      <c r="C171" s="216" t="s">
        <v>87</v>
      </c>
      <c r="D171" s="216"/>
      <c r="E171" s="216"/>
      <c r="F171" s="236" t="s">
        <v>725</v>
      </c>
      <c r="G171" s="216"/>
      <c r="H171" s="216" t="s">
        <v>791</v>
      </c>
      <c r="I171" s="216" t="s">
        <v>727</v>
      </c>
      <c r="J171" s="216" t="s">
        <v>775</v>
      </c>
      <c r="K171" s="258"/>
    </row>
    <row r="172" spans="2:11" ht="15" customHeight="1">
      <c r="B172" s="237"/>
      <c r="C172" s="216" t="s">
        <v>730</v>
      </c>
      <c r="D172" s="216"/>
      <c r="E172" s="216"/>
      <c r="F172" s="236" t="s">
        <v>140</v>
      </c>
      <c r="G172" s="216"/>
      <c r="H172" s="216" t="s">
        <v>791</v>
      </c>
      <c r="I172" s="216" t="s">
        <v>727</v>
      </c>
      <c r="J172" s="216">
        <v>50</v>
      </c>
      <c r="K172" s="258"/>
    </row>
    <row r="173" spans="2:11" ht="15" customHeight="1">
      <c r="B173" s="237"/>
      <c r="C173" s="216" t="s">
        <v>732</v>
      </c>
      <c r="D173" s="216"/>
      <c r="E173" s="216"/>
      <c r="F173" s="236" t="s">
        <v>725</v>
      </c>
      <c r="G173" s="216"/>
      <c r="H173" s="216" t="s">
        <v>791</v>
      </c>
      <c r="I173" s="216" t="s">
        <v>734</v>
      </c>
      <c r="J173" s="216"/>
      <c r="K173" s="258"/>
    </row>
    <row r="174" spans="2:11" ht="15" customHeight="1">
      <c r="B174" s="237"/>
      <c r="C174" s="216" t="s">
        <v>743</v>
      </c>
      <c r="D174" s="216"/>
      <c r="E174" s="216"/>
      <c r="F174" s="236" t="s">
        <v>140</v>
      </c>
      <c r="G174" s="216"/>
      <c r="H174" s="216" t="s">
        <v>791</v>
      </c>
      <c r="I174" s="216" t="s">
        <v>727</v>
      </c>
      <c r="J174" s="216">
        <v>50</v>
      </c>
      <c r="K174" s="258"/>
    </row>
    <row r="175" spans="2:11" ht="15" customHeight="1">
      <c r="B175" s="237"/>
      <c r="C175" s="216" t="s">
        <v>751</v>
      </c>
      <c r="D175" s="216"/>
      <c r="E175" s="216"/>
      <c r="F175" s="236" t="s">
        <v>140</v>
      </c>
      <c r="G175" s="216"/>
      <c r="H175" s="216" t="s">
        <v>791</v>
      </c>
      <c r="I175" s="216" t="s">
        <v>727</v>
      </c>
      <c r="J175" s="216">
        <v>50</v>
      </c>
      <c r="K175" s="258"/>
    </row>
    <row r="176" spans="2:11" ht="15" customHeight="1">
      <c r="B176" s="237"/>
      <c r="C176" s="216" t="s">
        <v>749</v>
      </c>
      <c r="D176" s="216"/>
      <c r="E176" s="216"/>
      <c r="F176" s="236" t="s">
        <v>140</v>
      </c>
      <c r="G176" s="216"/>
      <c r="H176" s="216" t="s">
        <v>791</v>
      </c>
      <c r="I176" s="216" t="s">
        <v>727</v>
      </c>
      <c r="J176" s="216">
        <v>50</v>
      </c>
      <c r="K176" s="258"/>
    </row>
    <row r="177" spans="2:11" ht="15" customHeight="1">
      <c r="B177" s="237"/>
      <c r="C177" s="216" t="s">
        <v>102</v>
      </c>
      <c r="D177" s="216"/>
      <c r="E177" s="216"/>
      <c r="F177" s="236" t="s">
        <v>725</v>
      </c>
      <c r="G177" s="216"/>
      <c r="H177" s="216" t="s">
        <v>792</v>
      </c>
      <c r="I177" s="216" t="s">
        <v>793</v>
      </c>
      <c r="J177" s="216"/>
      <c r="K177" s="258"/>
    </row>
    <row r="178" spans="2:11" ht="15" customHeight="1">
      <c r="B178" s="237"/>
      <c r="C178" s="216" t="s">
        <v>59</v>
      </c>
      <c r="D178" s="216"/>
      <c r="E178" s="216"/>
      <c r="F178" s="236" t="s">
        <v>725</v>
      </c>
      <c r="G178" s="216"/>
      <c r="H178" s="216" t="s">
        <v>794</v>
      </c>
      <c r="I178" s="216" t="s">
        <v>795</v>
      </c>
      <c r="J178" s="216">
        <v>1</v>
      </c>
      <c r="K178" s="258"/>
    </row>
    <row r="179" spans="2:11" ht="15" customHeight="1">
      <c r="B179" s="237"/>
      <c r="C179" s="216" t="s">
        <v>55</v>
      </c>
      <c r="D179" s="216"/>
      <c r="E179" s="216"/>
      <c r="F179" s="236" t="s">
        <v>725</v>
      </c>
      <c r="G179" s="216"/>
      <c r="H179" s="216" t="s">
        <v>796</v>
      </c>
      <c r="I179" s="216" t="s">
        <v>727</v>
      </c>
      <c r="J179" s="216">
        <v>20</v>
      </c>
      <c r="K179" s="258"/>
    </row>
    <row r="180" spans="2:11" ht="15" customHeight="1">
      <c r="B180" s="237"/>
      <c r="C180" s="216" t="s">
        <v>56</v>
      </c>
      <c r="D180" s="216"/>
      <c r="E180" s="216"/>
      <c r="F180" s="236" t="s">
        <v>725</v>
      </c>
      <c r="G180" s="216"/>
      <c r="H180" s="216" t="s">
        <v>797</v>
      </c>
      <c r="I180" s="216" t="s">
        <v>727</v>
      </c>
      <c r="J180" s="216">
        <v>255</v>
      </c>
      <c r="K180" s="258"/>
    </row>
    <row r="181" spans="2:11" ht="15" customHeight="1">
      <c r="B181" s="237"/>
      <c r="C181" s="216" t="s">
        <v>103</v>
      </c>
      <c r="D181" s="216"/>
      <c r="E181" s="216"/>
      <c r="F181" s="236" t="s">
        <v>725</v>
      </c>
      <c r="G181" s="216"/>
      <c r="H181" s="216" t="s">
        <v>689</v>
      </c>
      <c r="I181" s="216" t="s">
        <v>727</v>
      </c>
      <c r="J181" s="216">
        <v>10</v>
      </c>
      <c r="K181" s="258"/>
    </row>
    <row r="182" spans="2:11" ht="15" customHeight="1">
      <c r="B182" s="237"/>
      <c r="C182" s="216" t="s">
        <v>104</v>
      </c>
      <c r="D182" s="216"/>
      <c r="E182" s="216"/>
      <c r="F182" s="236" t="s">
        <v>725</v>
      </c>
      <c r="G182" s="216"/>
      <c r="H182" s="216" t="s">
        <v>798</v>
      </c>
      <c r="I182" s="216" t="s">
        <v>759</v>
      </c>
      <c r="J182" s="216"/>
      <c r="K182" s="258"/>
    </row>
    <row r="183" spans="2:11" ht="15" customHeight="1">
      <c r="B183" s="237"/>
      <c r="C183" s="216" t="s">
        <v>799</v>
      </c>
      <c r="D183" s="216"/>
      <c r="E183" s="216"/>
      <c r="F183" s="236" t="s">
        <v>725</v>
      </c>
      <c r="G183" s="216"/>
      <c r="H183" s="216" t="s">
        <v>800</v>
      </c>
      <c r="I183" s="216" t="s">
        <v>759</v>
      </c>
      <c r="J183" s="216"/>
      <c r="K183" s="258"/>
    </row>
    <row r="184" spans="2:11" ht="15" customHeight="1">
      <c r="B184" s="237"/>
      <c r="C184" s="216" t="s">
        <v>788</v>
      </c>
      <c r="D184" s="216"/>
      <c r="E184" s="216"/>
      <c r="F184" s="236" t="s">
        <v>725</v>
      </c>
      <c r="G184" s="216"/>
      <c r="H184" s="216" t="s">
        <v>801</v>
      </c>
      <c r="I184" s="216" t="s">
        <v>759</v>
      </c>
      <c r="J184" s="216"/>
      <c r="K184" s="258"/>
    </row>
    <row r="185" spans="2:11" ht="15" customHeight="1">
      <c r="B185" s="237"/>
      <c r="C185" s="216" t="s">
        <v>106</v>
      </c>
      <c r="D185" s="216"/>
      <c r="E185" s="216"/>
      <c r="F185" s="236" t="s">
        <v>140</v>
      </c>
      <c r="G185" s="216"/>
      <c r="H185" s="216" t="s">
        <v>802</v>
      </c>
      <c r="I185" s="216" t="s">
        <v>727</v>
      </c>
      <c r="J185" s="216">
        <v>50</v>
      </c>
      <c r="K185" s="258"/>
    </row>
    <row r="186" spans="2:11" ht="15" customHeight="1">
      <c r="B186" s="237"/>
      <c r="C186" s="216" t="s">
        <v>803</v>
      </c>
      <c r="D186" s="216"/>
      <c r="E186" s="216"/>
      <c r="F186" s="236" t="s">
        <v>140</v>
      </c>
      <c r="G186" s="216"/>
      <c r="H186" s="216" t="s">
        <v>804</v>
      </c>
      <c r="I186" s="216" t="s">
        <v>805</v>
      </c>
      <c r="J186" s="216"/>
      <c r="K186" s="258"/>
    </row>
    <row r="187" spans="2:11" ht="15" customHeight="1">
      <c r="B187" s="237"/>
      <c r="C187" s="216" t="s">
        <v>806</v>
      </c>
      <c r="D187" s="216"/>
      <c r="E187" s="216"/>
      <c r="F187" s="236" t="s">
        <v>140</v>
      </c>
      <c r="G187" s="216"/>
      <c r="H187" s="216" t="s">
        <v>807</v>
      </c>
      <c r="I187" s="216" t="s">
        <v>805</v>
      </c>
      <c r="J187" s="216"/>
      <c r="K187" s="258"/>
    </row>
    <row r="188" spans="2:11" ht="15" customHeight="1">
      <c r="B188" s="237"/>
      <c r="C188" s="216" t="s">
        <v>808</v>
      </c>
      <c r="D188" s="216"/>
      <c r="E188" s="216"/>
      <c r="F188" s="236" t="s">
        <v>140</v>
      </c>
      <c r="G188" s="216"/>
      <c r="H188" s="216" t="s">
        <v>809</v>
      </c>
      <c r="I188" s="216" t="s">
        <v>805</v>
      </c>
      <c r="J188" s="216"/>
      <c r="K188" s="258"/>
    </row>
    <row r="189" spans="2:11" ht="15" customHeight="1">
      <c r="B189" s="237"/>
      <c r="C189" s="270" t="s">
        <v>810</v>
      </c>
      <c r="D189" s="216"/>
      <c r="E189" s="216"/>
      <c r="F189" s="236" t="s">
        <v>140</v>
      </c>
      <c r="G189" s="216"/>
      <c r="H189" s="216" t="s">
        <v>811</v>
      </c>
      <c r="I189" s="216" t="s">
        <v>812</v>
      </c>
      <c r="J189" s="271" t="s">
        <v>813</v>
      </c>
      <c r="K189" s="258"/>
    </row>
    <row r="190" spans="2:11" ht="15" customHeight="1">
      <c r="B190" s="237"/>
      <c r="C190" s="222" t="s">
        <v>44</v>
      </c>
      <c r="D190" s="216"/>
      <c r="E190" s="216"/>
      <c r="F190" s="236" t="s">
        <v>725</v>
      </c>
      <c r="G190" s="216"/>
      <c r="H190" s="213" t="s">
        <v>814</v>
      </c>
      <c r="I190" s="216" t="s">
        <v>815</v>
      </c>
      <c r="J190" s="216"/>
      <c r="K190" s="258"/>
    </row>
    <row r="191" spans="2:11" ht="15" customHeight="1">
      <c r="B191" s="237"/>
      <c r="C191" s="222" t="s">
        <v>816</v>
      </c>
      <c r="D191" s="216"/>
      <c r="E191" s="216"/>
      <c r="F191" s="236" t="s">
        <v>725</v>
      </c>
      <c r="G191" s="216"/>
      <c r="H191" s="216" t="s">
        <v>817</v>
      </c>
      <c r="I191" s="216" t="s">
        <v>759</v>
      </c>
      <c r="J191" s="216"/>
      <c r="K191" s="258"/>
    </row>
    <row r="192" spans="2:11" ht="15" customHeight="1">
      <c r="B192" s="237"/>
      <c r="C192" s="222" t="s">
        <v>818</v>
      </c>
      <c r="D192" s="216"/>
      <c r="E192" s="216"/>
      <c r="F192" s="236" t="s">
        <v>725</v>
      </c>
      <c r="G192" s="216"/>
      <c r="H192" s="216" t="s">
        <v>819</v>
      </c>
      <c r="I192" s="216" t="s">
        <v>759</v>
      </c>
      <c r="J192" s="216"/>
      <c r="K192" s="258"/>
    </row>
    <row r="193" spans="2:11" ht="15" customHeight="1">
      <c r="B193" s="237"/>
      <c r="C193" s="222" t="s">
        <v>820</v>
      </c>
      <c r="D193" s="216"/>
      <c r="E193" s="216"/>
      <c r="F193" s="236" t="s">
        <v>140</v>
      </c>
      <c r="G193" s="216"/>
      <c r="H193" s="216" t="s">
        <v>821</v>
      </c>
      <c r="I193" s="216" t="s">
        <v>759</v>
      </c>
      <c r="J193" s="216"/>
      <c r="K193" s="258"/>
    </row>
    <row r="194" spans="2:11" ht="15" customHeight="1">
      <c r="B194" s="264"/>
      <c r="C194" s="272"/>
      <c r="D194" s="246"/>
      <c r="E194" s="246"/>
      <c r="F194" s="246"/>
      <c r="G194" s="246"/>
      <c r="H194" s="246"/>
      <c r="I194" s="246"/>
      <c r="J194" s="246"/>
      <c r="K194" s="265"/>
    </row>
    <row r="195" spans="2:11" ht="18.75" customHeight="1">
      <c r="B195" s="213"/>
      <c r="C195" s="216"/>
      <c r="D195" s="216"/>
      <c r="E195" s="216"/>
      <c r="F195" s="236"/>
      <c r="G195" s="216"/>
      <c r="H195" s="216"/>
      <c r="I195" s="216"/>
      <c r="J195" s="216"/>
      <c r="K195" s="213"/>
    </row>
    <row r="196" spans="2:11" ht="18.75" customHeight="1">
      <c r="B196" s="213"/>
      <c r="C196" s="216"/>
      <c r="D196" s="216"/>
      <c r="E196" s="216"/>
      <c r="F196" s="236"/>
      <c r="G196" s="216"/>
      <c r="H196" s="216"/>
      <c r="I196" s="216"/>
      <c r="J196" s="216"/>
      <c r="K196" s="213"/>
    </row>
    <row r="197" spans="2:11" ht="18.75" customHeight="1">
      <c r="B197" s="223"/>
      <c r="C197" s="223"/>
      <c r="D197" s="223"/>
      <c r="E197" s="223"/>
      <c r="F197" s="223"/>
      <c r="G197" s="223"/>
      <c r="H197" s="223"/>
      <c r="I197" s="223"/>
      <c r="J197" s="223"/>
      <c r="K197" s="223"/>
    </row>
    <row r="198" spans="2:11" ht="13.5">
      <c r="B198" s="205"/>
      <c r="C198" s="206"/>
      <c r="D198" s="206"/>
      <c r="E198" s="206"/>
      <c r="F198" s="206"/>
      <c r="G198" s="206"/>
      <c r="H198" s="206"/>
      <c r="I198" s="206"/>
      <c r="J198" s="206"/>
      <c r="K198" s="207"/>
    </row>
    <row r="199" spans="2:11" ht="21">
      <c r="B199" s="208"/>
      <c r="C199" s="329" t="s">
        <v>822</v>
      </c>
      <c r="D199" s="329"/>
      <c r="E199" s="329"/>
      <c r="F199" s="329"/>
      <c r="G199" s="329"/>
      <c r="H199" s="329"/>
      <c r="I199" s="329"/>
      <c r="J199" s="329"/>
      <c r="K199" s="209"/>
    </row>
    <row r="200" spans="2:11" ht="25.5" customHeight="1">
      <c r="B200" s="208"/>
      <c r="C200" s="273" t="s">
        <v>823</v>
      </c>
      <c r="D200" s="273"/>
      <c r="E200" s="273"/>
      <c r="F200" s="273" t="s">
        <v>824</v>
      </c>
      <c r="G200" s="274"/>
      <c r="H200" s="328" t="s">
        <v>825</v>
      </c>
      <c r="I200" s="328"/>
      <c r="J200" s="328"/>
      <c r="K200" s="209"/>
    </row>
    <row r="201" spans="2:11" ht="5.25" customHeight="1">
      <c r="B201" s="237"/>
      <c r="C201" s="234"/>
      <c r="D201" s="234"/>
      <c r="E201" s="234"/>
      <c r="F201" s="234"/>
      <c r="G201" s="216"/>
      <c r="H201" s="234"/>
      <c r="I201" s="234"/>
      <c r="J201" s="234"/>
      <c r="K201" s="258"/>
    </row>
    <row r="202" spans="2:11" ht="15" customHeight="1">
      <c r="B202" s="237"/>
      <c r="C202" s="216" t="s">
        <v>815</v>
      </c>
      <c r="D202" s="216"/>
      <c r="E202" s="216"/>
      <c r="F202" s="236" t="s">
        <v>45</v>
      </c>
      <c r="G202" s="216"/>
      <c r="H202" s="327" t="s">
        <v>826</v>
      </c>
      <c r="I202" s="327"/>
      <c r="J202" s="327"/>
      <c r="K202" s="258"/>
    </row>
    <row r="203" spans="2:11" ht="15" customHeight="1">
      <c r="B203" s="237"/>
      <c r="C203" s="243"/>
      <c r="D203" s="216"/>
      <c r="E203" s="216"/>
      <c r="F203" s="236" t="s">
        <v>46</v>
      </c>
      <c r="G203" s="216"/>
      <c r="H203" s="327" t="s">
        <v>827</v>
      </c>
      <c r="I203" s="327"/>
      <c r="J203" s="327"/>
      <c r="K203" s="258"/>
    </row>
    <row r="204" spans="2:11" ht="15" customHeight="1">
      <c r="B204" s="237"/>
      <c r="C204" s="243"/>
      <c r="D204" s="216"/>
      <c r="E204" s="216"/>
      <c r="F204" s="236" t="s">
        <v>49</v>
      </c>
      <c r="G204" s="216"/>
      <c r="H204" s="327" t="s">
        <v>828</v>
      </c>
      <c r="I204" s="327"/>
      <c r="J204" s="327"/>
      <c r="K204" s="258"/>
    </row>
    <row r="205" spans="2:11" ht="15" customHeight="1">
      <c r="B205" s="237"/>
      <c r="C205" s="216"/>
      <c r="D205" s="216"/>
      <c r="E205" s="216"/>
      <c r="F205" s="236" t="s">
        <v>47</v>
      </c>
      <c r="G205" s="216"/>
      <c r="H205" s="327" t="s">
        <v>829</v>
      </c>
      <c r="I205" s="327"/>
      <c r="J205" s="327"/>
      <c r="K205" s="258"/>
    </row>
    <row r="206" spans="2:11" ht="15" customHeight="1">
      <c r="B206" s="237"/>
      <c r="C206" s="216"/>
      <c r="D206" s="216"/>
      <c r="E206" s="216"/>
      <c r="F206" s="236" t="s">
        <v>48</v>
      </c>
      <c r="G206" s="216"/>
      <c r="H206" s="327" t="s">
        <v>830</v>
      </c>
      <c r="I206" s="327"/>
      <c r="J206" s="327"/>
      <c r="K206" s="258"/>
    </row>
    <row r="207" spans="2:11" ht="15" customHeight="1">
      <c r="B207" s="237"/>
      <c r="C207" s="216"/>
      <c r="D207" s="216"/>
      <c r="E207" s="216"/>
      <c r="F207" s="236"/>
      <c r="G207" s="216"/>
      <c r="H207" s="216"/>
      <c r="I207" s="216"/>
      <c r="J207" s="216"/>
      <c r="K207" s="258"/>
    </row>
    <row r="208" spans="2:11" ht="15" customHeight="1">
      <c r="B208" s="237"/>
      <c r="C208" s="216" t="s">
        <v>771</v>
      </c>
      <c r="D208" s="216"/>
      <c r="E208" s="216"/>
      <c r="F208" s="236" t="s">
        <v>80</v>
      </c>
      <c r="G208" s="216"/>
      <c r="H208" s="327" t="s">
        <v>831</v>
      </c>
      <c r="I208" s="327"/>
      <c r="J208" s="327"/>
      <c r="K208" s="258"/>
    </row>
    <row r="209" spans="2:11" ht="15" customHeight="1">
      <c r="B209" s="237"/>
      <c r="C209" s="243"/>
      <c r="D209" s="216"/>
      <c r="E209" s="216"/>
      <c r="F209" s="236" t="s">
        <v>668</v>
      </c>
      <c r="G209" s="216"/>
      <c r="H209" s="327" t="s">
        <v>669</v>
      </c>
      <c r="I209" s="327"/>
      <c r="J209" s="327"/>
      <c r="K209" s="258"/>
    </row>
    <row r="210" spans="2:11" ht="15" customHeight="1">
      <c r="B210" s="237"/>
      <c r="C210" s="216"/>
      <c r="D210" s="216"/>
      <c r="E210" s="216"/>
      <c r="F210" s="236" t="s">
        <v>666</v>
      </c>
      <c r="G210" s="216"/>
      <c r="H210" s="327" t="s">
        <v>832</v>
      </c>
      <c r="I210" s="327"/>
      <c r="J210" s="327"/>
      <c r="K210" s="258"/>
    </row>
    <row r="211" spans="2:11" ht="15" customHeight="1">
      <c r="B211" s="275"/>
      <c r="C211" s="243"/>
      <c r="D211" s="243"/>
      <c r="E211" s="243"/>
      <c r="F211" s="236" t="s">
        <v>670</v>
      </c>
      <c r="G211" s="222"/>
      <c r="H211" s="326" t="s">
        <v>671</v>
      </c>
      <c r="I211" s="326"/>
      <c r="J211" s="326"/>
      <c r="K211" s="276"/>
    </row>
    <row r="212" spans="2:11" ht="15" customHeight="1">
      <c r="B212" s="275"/>
      <c r="C212" s="243"/>
      <c r="D212" s="243"/>
      <c r="E212" s="243"/>
      <c r="F212" s="236" t="s">
        <v>672</v>
      </c>
      <c r="G212" s="222"/>
      <c r="H212" s="326" t="s">
        <v>833</v>
      </c>
      <c r="I212" s="326"/>
      <c r="J212" s="326"/>
      <c r="K212" s="276"/>
    </row>
    <row r="213" spans="2:11" ht="15" customHeight="1">
      <c r="B213" s="275"/>
      <c r="C213" s="243"/>
      <c r="D213" s="243"/>
      <c r="E213" s="243"/>
      <c r="F213" s="277"/>
      <c r="G213" s="222"/>
      <c r="H213" s="278"/>
      <c r="I213" s="278"/>
      <c r="J213" s="278"/>
      <c r="K213" s="276"/>
    </row>
    <row r="214" spans="2:11" ht="15" customHeight="1">
      <c r="B214" s="275"/>
      <c r="C214" s="216" t="s">
        <v>795</v>
      </c>
      <c r="D214" s="243"/>
      <c r="E214" s="243"/>
      <c r="F214" s="236">
        <v>1</v>
      </c>
      <c r="G214" s="222"/>
      <c r="H214" s="326" t="s">
        <v>834</v>
      </c>
      <c r="I214" s="326"/>
      <c r="J214" s="326"/>
      <c r="K214" s="276"/>
    </row>
    <row r="215" spans="2:11" ht="15" customHeight="1">
      <c r="B215" s="275"/>
      <c r="C215" s="243"/>
      <c r="D215" s="243"/>
      <c r="E215" s="243"/>
      <c r="F215" s="236">
        <v>2</v>
      </c>
      <c r="G215" s="222"/>
      <c r="H215" s="326" t="s">
        <v>835</v>
      </c>
      <c r="I215" s="326"/>
      <c r="J215" s="326"/>
      <c r="K215" s="276"/>
    </row>
    <row r="216" spans="2:11" ht="15" customHeight="1">
      <c r="B216" s="275"/>
      <c r="C216" s="243"/>
      <c r="D216" s="243"/>
      <c r="E216" s="243"/>
      <c r="F216" s="236">
        <v>3</v>
      </c>
      <c r="G216" s="222"/>
      <c r="H216" s="326" t="s">
        <v>836</v>
      </c>
      <c r="I216" s="326"/>
      <c r="J216" s="326"/>
      <c r="K216" s="276"/>
    </row>
    <row r="217" spans="2:11" ht="15" customHeight="1">
      <c r="B217" s="275"/>
      <c r="C217" s="243"/>
      <c r="D217" s="243"/>
      <c r="E217" s="243"/>
      <c r="F217" s="236">
        <v>4</v>
      </c>
      <c r="G217" s="222"/>
      <c r="H217" s="326" t="s">
        <v>837</v>
      </c>
      <c r="I217" s="326"/>
      <c r="J217" s="326"/>
      <c r="K217" s="276"/>
    </row>
    <row r="218" spans="2:11" ht="12.75" customHeight="1">
      <c r="B218" s="279"/>
      <c r="C218" s="280"/>
      <c r="D218" s="280"/>
      <c r="E218" s="280"/>
      <c r="F218" s="280"/>
      <c r="G218" s="280"/>
      <c r="H218" s="280"/>
      <c r="I218" s="280"/>
      <c r="J218" s="280"/>
      <c r="K218" s="281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02.00 Vedlejší a ostaní NN</vt:lpstr>
      <vt:lpstr>SO 02.01. Fasáda NN</vt:lpstr>
      <vt:lpstr>SO 02.02. Střecha NN</vt:lpstr>
      <vt:lpstr>Pokyny pro vyplnění</vt:lpstr>
      <vt:lpstr>'Rekapitulace stavby'!Názvy_tisku</vt:lpstr>
      <vt:lpstr>'SO 02.00 Vedlejší a ostaní NN'!Názvy_tisku</vt:lpstr>
      <vt:lpstr>'SO 02.01. Fasáda NN'!Názvy_tisku</vt:lpstr>
      <vt:lpstr>'SO 02.02. Střecha NN'!Názvy_tisku</vt:lpstr>
      <vt:lpstr>'Pokyny pro vyplnění'!Oblast_tisku</vt:lpstr>
      <vt:lpstr>'Rekapitulace stavby'!Oblast_tisku</vt:lpstr>
      <vt:lpstr>'SO 02.00 Vedlejší a ostaní NN'!Oblast_tisku</vt:lpstr>
      <vt:lpstr>'SO 02.01. Fasáda NN'!Oblast_tisku</vt:lpstr>
      <vt:lpstr>'SO 02.02. Střecha NN'!Oblast_tisku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LAPTOP-NFRAKJ24\Ivan</dc:creator>
  <cp:lastModifiedBy>Renda</cp:lastModifiedBy>
  <dcterms:created xsi:type="dcterms:W3CDTF">2019-06-26T14:14:09Z</dcterms:created>
  <dcterms:modified xsi:type="dcterms:W3CDTF">2019-06-28T06:52:56Z</dcterms:modified>
</cp:coreProperties>
</file>